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nycep.sharepoint.com/sites/UnifiedStormwaterRules/Shared Documents/Design Manual/Version 1.1/Appendices/Appendices Clean_Conversion/Appendices Final/Publish Version/"/>
    </mc:Choice>
  </mc:AlternateContent>
  <xr:revisionPtr revIDLastSave="0" documentId="8_{6364A734-6EC6-40AE-98B2-85F46FA5A528}" xr6:coauthVersionLast="47" xr6:coauthVersionMax="47" xr10:uidLastSave="{00000000-0000-0000-0000-000000000000}"/>
  <bookViews>
    <workbookView xWindow="-120" yWindow="-120" windowWidth="29040" windowHeight="15840" firstSheet="2" activeTab="2" xr2:uid="{ACDB1636-CDC8-4F2B-8921-F2AE2C60299C}"/>
  </bookViews>
  <sheets>
    <sheet name="Cover" sheetId="6" r:id="rId1"/>
    <sheet name="Design Steps" sheetId="3" r:id="rId2"/>
    <sheet name="Workbook" sheetId="4" r:id="rId3"/>
    <sheet name="Pump Head Loss Example 1"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9" i="5" l="1"/>
  <c r="U37" i="5"/>
  <c r="P37" i="5"/>
  <c r="I37" i="5"/>
  <c r="I36" i="5"/>
  <c r="I38" i="5" s="1"/>
  <c r="D36" i="5"/>
  <c r="D35" i="5"/>
  <c r="D37" i="5" s="1"/>
  <c r="V25" i="5"/>
  <c r="Q25" i="5"/>
  <c r="V24" i="5"/>
  <c r="V23" i="5"/>
  <c r="V26" i="5" s="1"/>
  <c r="V22" i="5"/>
  <c r="V19" i="5" s="1"/>
  <c r="V20" i="5"/>
  <c r="V17" i="5"/>
  <c r="B5" i="5"/>
  <c r="V21" i="4"/>
  <c r="V21" i="5" l="1"/>
  <c r="P24" i="5"/>
  <c r="P23" i="5"/>
  <c r="P25" i="5" s="1"/>
  <c r="I38" i="4" l="1"/>
  <c r="U36" i="4"/>
  <c r="P36" i="4"/>
  <c r="I36" i="4"/>
  <c r="I35" i="4"/>
  <c r="I37" i="4" s="1"/>
  <c r="D35" i="4"/>
  <c r="D34" i="4"/>
  <c r="D36" i="4" s="1"/>
  <c r="P24" i="4"/>
  <c r="V24" i="4"/>
  <c r="V23" i="4"/>
  <c r="V22" i="4"/>
  <c r="V25" i="4" s="1"/>
  <c r="V19" i="4"/>
  <c r="V16" i="4"/>
  <c r="Q23" i="4" s="1"/>
  <c r="V20" i="4"/>
  <c r="B4" i="4"/>
  <c r="V18" i="4" l="1"/>
  <c r="Q22" i="4" s="1"/>
  <c r="Q24" i="4" s="1"/>
</calcChain>
</file>

<file path=xl/sharedStrings.xml><?xml version="1.0" encoding="utf-8"?>
<sst xmlns="http://schemas.openxmlformats.org/spreadsheetml/2006/main" count="327" uniqueCount="119">
  <si>
    <t>NYC Stormwater Manual – Appendix F</t>
  </si>
  <si>
    <t>Controlled Flow Pump Workbook</t>
  </si>
  <si>
    <t>Workbook notes</t>
  </si>
  <si>
    <t xml:space="preserve">This workbook is intended for detention system designs where a controlled-flow orifice with gravity drainage is infeasible. In these cases, the required maximum release rates are maintained with a controlled-flow pump system. When working to target a specific release rate for a pump system, the average release rate should not exceed the maximum rate for the facility at the time when the volume is being provided. The average rate for the system is determined by taking the average of the maximum and minimum rates for the system. The maximum and minimum rates are determined by finding the operation point for each rate respectively. The operation point is defined as the point where the system head curve intersects with the pump curve. The following steps and inputs are required to use this workbook. </t>
  </si>
  <si>
    <r>
      <t xml:space="preserve">The </t>
    </r>
    <r>
      <rPr>
        <b/>
        <i/>
        <sz val="11"/>
        <color rgb="FF000000"/>
        <rFont val="Haas Grot Text R"/>
        <family val="2"/>
      </rPr>
      <t xml:space="preserve">Notes </t>
    </r>
    <r>
      <rPr>
        <sz val="11"/>
        <color rgb="FF000000"/>
        <rFont val="Haas Grot Text R"/>
        <family val="2"/>
      </rPr>
      <t xml:space="preserve">section provides space to include notes and details on the system specifications. The </t>
    </r>
    <r>
      <rPr>
        <b/>
        <i/>
        <sz val="11"/>
        <color rgb="FF000000"/>
        <rFont val="Haas Grot Text R"/>
        <family val="2"/>
      </rPr>
      <t>Reviewer</t>
    </r>
    <r>
      <rPr>
        <sz val="11"/>
        <color rgb="FF000000"/>
        <rFont val="Haas Grot Text R"/>
        <family val="2"/>
      </rPr>
      <t xml:space="preserve"> name should also be included here. Notes on how to choose a Hazen-Williams coefficient are also included in this section for reference. </t>
    </r>
  </si>
  <si>
    <r>
      <t xml:space="preserve">The </t>
    </r>
    <r>
      <rPr>
        <b/>
        <i/>
        <sz val="11"/>
        <color rgb="FF000000"/>
        <rFont val="Haas Grot Text R"/>
        <family val="2"/>
      </rPr>
      <t>first section (1)</t>
    </r>
    <r>
      <rPr>
        <sz val="11"/>
        <color rgb="FF000000"/>
        <rFont val="Haas Grot Text R"/>
        <family val="2"/>
      </rPr>
      <t xml:space="preserve"> asks for user inputs on the fittings proposed for the system and the number of each type of fitting. The user should place numbers corresponding to each type of fitting in the orange 'input' boxes. Any fitting that is not used can remain blank. </t>
    </r>
  </si>
  <si>
    <r>
      <t xml:space="preserve">The following information should be included in the </t>
    </r>
    <r>
      <rPr>
        <b/>
        <i/>
        <sz val="11"/>
        <color rgb="FF000000"/>
        <rFont val="Haas Grot Text R"/>
        <family val="2"/>
      </rPr>
      <t xml:space="preserve">second section (2). 
</t>
    </r>
    <r>
      <rPr>
        <sz val="11"/>
        <color rgb="FF000000"/>
        <rFont val="Haas Grot Text R"/>
        <family val="2"/>
      </rPr>
      <t xml:space="preserve">
Pump start level (L3) - The elevation of water where the pump system is designed to turn on. This [is typically near the top of the tank] </t>
    </r>
    <r>
      <rPr>
        <u/>
        <sz val="11"/>
        <color rgb="FF000000"/>
        <rFont val="Haas Grot Text R"/>
        <family val="2"/>
      </rPr>
      <t>must be above the Pump Stop Level (L4).</t>
    </r>
    <r>
      <rPr>
        <sz val="11"/>
        <color rgb="FF000000"/>
        <rFont val="Haas Grot Text R"/>
        <family val="2"/>
      </rPr>
      <t xml:space="preserve">
	Pump stop level (L4) -  The elevation of water where the pump system is designed to turn off. This is typically near the bottom of the tank.
	Force main discharge elevation (L5) - The elevation that the proposed force main will discharge by gravity only (where it is no longer under pressure). The nature of this location requires that it 	be above the sewer.
	Detention volume (L6) - The required detention volume in cubic feet calculated for the system. The required detention volume for singular detention systems can be computed using 	equations in Chapter 2, while the required detention volume of systems in series can be computed using equations in Section 4.11. 
	Detention tank footprint (L7) - The area of the detention tank in square feet.	
	Force main diameter (L8) - The force main pipe diameter in inches. [Minimum of 2-inches and provided in half-inch increments.]
	Force main length (L9) - The force main length in feet, not including any equivalent lengths provided in section 1 (number of fittings in system). 
	Hazen-Williams coefficient (L10) - The proposed Hazen-Williams coefficient, typically 130 for new wrought or cast iron, steel, ductile iron, or vitrified clay pipes.</t>
    </r>
  </si>
  <si>
    <r>
      <t xml:space="preserve">The </t>
    </r>
    <r>
      <rPr>
        <b/>
        <i/>
        <sz val="11"/>
        <color rgb="FF000000"/>
        <rFont val="Haas Grot Text R"/>
        <family val="2"/>
      </rPr>
      <t xml:space="preserve">third section (3) </t>
    </r>
    <r>
      <rPr>
        <sz val="11"/>
        <color rgb="FF000000"/>
        <rFont val="Haas Grot Text R"/>
        <family val="2"/>
      </rPr>
      <t xml:space="preserve">asks the user to recreate a pump curve provided by a manufacturer. The following table should be populated with values corresponding to a provided pump curve (example shown). The pump curve example given corresponds to </t>
    </r>
    <r>
      <rPr>
        <b/>
        <i/>
        <sz val="11"/>
        <color rgb="FF000000"/>
        <rFont val="Haas Grot Text R"/>
        <family val="2"/>
      </rPr>
      <t xml:space="preserve">Example 1. </t>
    </r>
    <r>
      <rPr>
        <sz val="11"/>
        <color rgb="FF000000"/>
        <rFont val="Haas Grot Text R"/>
        <family val="2"/>
      </rPr>
      <t xml:space="preserve">A table is also available for the user to input pump product information directly in the workbook. </t>
    </r>
  </si>
  <si>
    <r>
      <t xml:space="preserve">In the </t>
    </r>
    <r>
      <rPr>
        <b/>
        <i/>
        <sz val="11"/>
        <color rgb="FF000000"/>
        <rFont val="Haas Grot Text R"/>
        <family val="2"/>
      </rPr>
      <t xml:space="preserve">fourth section (4), </t>
    </r>
    <r>
      <rPr>
        <sz val="11"/>
        <color rgb="FF000000"/>
        <rFont val="Haas Grot Text R"/>
        <family val="2"/>
      </rPr>
      <t xml:space="preserve">the user is asked to provide the proposed maximum pump rate at which the pump will operate in gallons per minute </t>
    </r>
    <r>
      <rPr>
        <b/>
        <i/>
        <sz val="11"/>
        <color rgb="FF000000"/>
        <rFont val="Haas Grot Text R"/>
        <family val="2"/>
      </rPr>
      <t>(Q21)</t>
    </r>
    <r>
      <rPr>
        <sz val="11"/>
        <color rgb="FF000000"/>
        <rFont val="Haas Grot Text R"/>
        <family val="2"/>
      </rPr>
      <t xml:space="preserve">, or the operation point for when the pressure head is the lowest, and the proposed minimum pump rate at which the pump will operate </t>
    </r>
    <r>
      <rPr>
        <b/>
        <i/>
        <sz val="11"/>
        <color rgb="FF000000"/>
        <rFont val="Haas Grot Text R"/>
        <family val="2"/>
      </rPr>
      <t>(Q22)</t>
    </r>
    <r>
      <rPr>
        <sz val="11"/>
        <color rgb="FF000000"/>
        <rFont val="Haas Grot Text R"/>
        <family val="2"/>
      </rPr>
      <t>, or the operation point for when the pressure head is the highest. These inputs will allow for the following outputs to be calculated. 
The equivalent length of pipe for fittings (V15) 
	The minimum static lift in feet (V17)
	The maximum static lift in feet (V18)
	The provided storage depth in feet (V19)
	The maximum water level in feet (V20)
	The maximum head loss in feet (P21)
	The minimum head loss in feet (P22)
	The maximum pump rate in cubic feet-per-second (V21)
	The minimum pump rate in cubic feet-per-second (V22)
	The average pump rate in cubic feet-per-second (V23), which is the average of V21 and V22.</t>
    </r>
  </si>
  <si>
    <r>
      <t>The process of finding the actual pump behavior requires testing a proposed maximum and minimum pump rate (</t>
    </r>
    <r>
      <rPr>
        <b/>
        <i/>
        <sz val="11"/>
        <color rgb="FF000000"/>
        <rFont val="Haas Grot Text R"/>
        <family val="2"/>
      </rPr>
      <t>Q21</t>
    </r>
    <r>
      <rPr>
        <sz val="11"/>
        <color rgb="FF000000"/>
        <rFont val="Haas Grot Text R"/>
        <family val="2"/>
      </rPr>
      <t xml:space="preserve"> and </t>
    </r>
    <r>
      <rPr>
        <b/>
        <i/>
        <sz val="11"/>
        <color rgb="FF000000"/>
        <rFont val="Haas Grot Text R"/>
        <family val="2"/>
      </rPr>
      <t>Q22</t>
    </r>
    <r>
      <rPr>
        <sz val="11"/>
        <color rgb="FF000000"/>
        <rFont val="Haas Grot Text R"/>
        <family val="2"/>
      </rPr>
      <t>) against the minimum and maximum head losses (</t>
    </r>
    <r>
      <rPr>
        <b/>
        <i/>
        <sz val="11"/>
        <color rgb="FF000000"/>
        <rFont val="Haas Grot Text R"/>
        <family val="2"/>
      </rPr>
      <t>P21</t>
    </r>
    <r>
      <rPr>
        <sz val="11"/>
        <color rgb="FF000000"/>
        <rFont val="Haas Grot Text R"/>
        <family val="2"/>
      </rPr>
      <t xml:space="preserve"> and </t>
    </r>
    <r>
      <rPr>
        <b/>
        <i/>
        <sz val="11"/>
        <color rgb="FF000000"/>
        <rFont val="Haas Grot Text R"/>
        <family val="2"/>
      </rPr>
      <t>P22</t>
    </r>
    <r>
      <rPr>
        <sz val="11"/>
        <color rgb="FF000000"/>
        <rFont val="Haas Grot Text R"/>
        <family val="2"/>
      </rPr>
      <t>) - iterating until each operation point is found. The maximum and minimum rates must be adjusted until agreement with the pump curve is achieved. Once each operation point is found, this determines the actual release rate of the pump system. If this is lower than the maximum, then the pump system is acceptable. If the maximum pump rate exceeds the maximum release rate, the force main size must be changed or a smaller pump should be selected.</t>
    </r>
  </si>
  <si>
    <t xml:space="preserve">Space for additional calculations is provided in case they are required for specific design systems. </t>
  </si>
  <si>
    <t xml:space="preserve">Pump Head Losses </t>
  </si>
  <si>
    <t>1. Input number of fittings in system.</t>
  </si>
  <si>
    <t xml:space="preserve">Reviewer: </t>
  </si>
  <si>
    <t>Fittings</t>
  </si>
  <si>
    <t>Losses</t>
  </si>
  <si>
    <t># in System</t>
  </si>
  <si>
    <t xml:space="preserve">2. Input design information. </t>
  </si>
  <si>
    <t xml:space="preserve">Date: </t>
  </si>
  <si>
    <t>Strainer</t>
  </si>
  <si>
    <t>Pump start level</t>
  </si>
  <si>
    <t>ft</t>
  </si>
  <si>
    <t>Manfacturer:</t>
  </si>
  <si>
    <t>Globe Valve, Open</t>
  </si>
  <si>
    <t>Pump stop level</t>
  </si>
  <si>
    <t>Duty Point: Flow (gpm):</t>
  </si>
  <si>
    <t>Angle Valve, Open</t>
  </si>
  <si>
    <t>Force main discharge elevation</t>
  </si>
  <si>
    <t xml:space="preserve">Duty Point: Head (ft): </t>
  </si>
  <si>
    <t>Swing Check Valve, Open</t>
  </si>
  <si>
    <t xml:space="preserve">Detention volume </t>
  </si>
  <si>
    <r>
      <t>ft</t>
    </r>
    <r>
      <rPr>
        <vertAlign val="superscript"/>
        <sz val="11"/>
        <color theme="1"/>
        <rFont val="Haas Grot Text R"/>
        <family val="2"/>
      </rPr>
      <t>3</t>
    </r>
  </si>
  <si>
    <t xml:space="preserve">Product: </t>
  </si>
  <si>
    <t xml:space="preserve">Gate Valve, Open </t>
  </si>
  <si>
    <t>Detention tank footprint</t>
  </si>
  <si>
    <r>
      <t>ft</t>
    </r>
    <r>
      <rPr>
        <vertAlign val="superscript"/>
        <sz val="11"/>
        <color theme="1"/>
        <rFont val="Haas Grot Text R"/>
        <family val="2"/>
      </rPr>
      <t>2</t>
    </r>
  </si>
  <si>
    <t xml:space="preserve">Curve Number: </t>
  </si>
  <si>
    <t>Ball Valve, Open</t>
  </si>
  <si>
    <t>Force main diameter</t>
  </si>
  <si>
    <t>in</t>
  </si>
  <si>
    <t xml:space="preserve">Impeller Diameter (mm): </t>
  </si>
  <si>
    <t>Standard Elbow</t>
  </si>
  <si>
    <t>Force main length</t>
  </si>
  <si>
    <t>Medium Sweep Elbow</t>
  </si>
  <si>
    <t>Hazen-Williams coefficient</t>
  </si>
  <si>
    <t>--</t>
  </si>
  <si>
    <t>Long Sweep Elbow</t>
  </si>
  <si>
    <t>45° Elbow</t>
  </si>
  <si>
    <t>Flow through Wye</t>
  </si>
  <si>
    <t>3. Build pump curve (from manufacturer).</t>
  </si>
  <si>
    <t>Tee - Flow thru Run</t>
  </si>
  <si>
    <t>Head (ft)</t>
  </si>
  <si>
    <t>Flow (gpm)</t>
  </si>
  <si>
    <t>Calculations:</t>
  </si>
  <si>
    <t>Standard Tee - Side to Run</t>
  </si>
  <si>
    <t>Equivalent length of pipe for fittings</t>
  </si>
  <si>
    <t>Tee - Side to Run, With Throat</t>
  </si>
  <si>
    <t>Enlargement, d/D = 1/4</t>
  </si>
  <si>
    <t>Minimum static lift</t>
  </si>
  <si>
    <t>Enlargement, d/D = 1/2</t>
  </si>
  <si>
    <t xml:space="preserve">4. Change minimum and maximum flow rates until points align with pump curve. </t>
  </si>
  <si>
    <t>Maximum static lift</t>
  </si>
  <si>
    <t>Enlargement, d/D = 3/4</t>
  </si>
  <si>
    <t>Flow</t>
  </si>
  <si>
    <t>Head</t>
  </si>
  <si>
    <t xml:space="preserve">Provided storage depth </t>
  </si>
  <si>
    <t>Contraction, d/D = 1/4</t>
  </si>
  <si>
    <t>(gpm)</t>
  </si>
  <si>
    <t>(ft)</t>
  </si>
  <si>
    <t xml:space="preserve">Maximum water level </t>
  </si>
  <si>
    <t>Contraction, d/D = 1/2</t>
  </si>
  <si>
    <t xml:space="preserve">Maximum </t>
  </si>
  <si>
    <t>Maximum pump rate</t>
  </si>
  <si>
    <t>cfs</t>
  </si>
  <si>
    <t>Contraction, d/D = 3/4</t>
  </si>
  <si>
    <t xml:space="preserve">Minimum </t>
  </si>
  <si>
    <t>Minimum pump rate</t>
  </si>
  <si>
    <t xml:space="preserve">*Key </t>
  </si>
  <si>
    <t>Average</t>
  </si>
  <si>
    <t xml:space="preserve">Average rate </t>
  </si>
  <si>
    <t>#</t>
  </si>
  <si>
    <t xml:space="preserve">user input </t>
  </si>
  <si>
    <r>
      <t>V</t>
    </r>
    <r>
      <rPr>
        <vertAlign val="superscript"/>
        <sz val="11"/>
        <color theme="1"/>
        <rFont val="Haas Grot Text R"/>
        <family val="2"/>
      </rPr>
      <t>2</t>
    </r>
    <r>
      <rPr>
        <sz val="11"/>
        <color theme="1"/>
        <rFont val="Haas Grot Text R"/>
        <family val="2"/>
      </rPr>
      <t>/2g</t>
    </r>
  </si>
  <si>
    <t xml:space="preserve">provided pump curve information </t>
  </si>
  <si>
    <t xml:space="preserve">calculation </t>
  </si>
  <si>
    <t>Flow Rate</t>
  </si>
  <si>
    <t xml:space="preserve">Head Loss </t>
  </si>
  <si>
    <t>Equivalent Pipe Length (Pipes in Parallel)</t>
  </si>
  <si>
    <t>Equivalent Pipe Length (Pipes in Series)</t>
  </si>
  <si>
    <t>1. Input values:</t>
  </si>
  <si>
    <t>Pipe diameter</t>
  </si>
  <si>
    <r>
      <t xml:space="preserve">1. Input values: </t>
    </r>
    <r>
      <rPr>
        <b/>
        <sz val="9"/>
        <color theme="3"/>
        <rFont val="Haas Grot Text R"/>
        <family val="2"/>
      </rPr>
      <t>(**Flow rate can be entered in either cfs or gpm, or both.)</t>
    </r>
  </si>
  <si>
    <t xml:space="preserve">1. For two pipes in parallel to be replaced by a single pipe of equivalent capacity, input: </t>
  </si>
  <si>
    <t>Pipe 1 diameter</t>
  </si>
  <si>
    <t xml:space="preserve">1. For two pipes connected in series to be replaced by a single pipe of equivalent capacity, input: </t>
  </si>
  <si>
    <t>Hazen-Williams C</t>
  </si>
  <si>
    <t xml:space="preserve">Pipe 1 length </t>
  </si>
  <si>
    <t xml:space="preserve">Pipe length </t>
  </si>
  <si>
    <t xml:space="preserve">ft </t>
  </si>
  <si>
    <t>Flow rate Q**</t>
  </si>
  <si>
    <t>Pipe 2 diameter</t>
  </si>
  <si>
    <t>Head loss</t>
  </si>
  <si>
    <t>gpm</t>
  </si>
  <si>
    <t xml:space="preserve">Pipe 2 length </t>
  </si>
  <si>
    <t>2. Results:</t>
  </si>
  <si>
    <t>Flow rate Q</t>
  </si>
  <si>
    <t>Assumed head loss</t>
  </si>
  <si>
    <t>Assumed flow rate Q</t>
  </si>
  <si>
    <t xml:space="preserve">gpm </t>
  </si>
  <si>
    <r>
      <t xml:space="preserve">Head loss % (Q, cfs)
</t>
    </r>
    <r>
      <rPr>
        <i/>
        <sz val="9"/>
        <color theme="1"/>
        <rFont val="Haas Grot Text R"/>
        <family val="2"/>
      </rPr>
      <t>(ft/100ft)</t>
    </r>
  </si>
  <si>
    <t>%</t>
  </si>
  <si>
    <t>Diameter of proposed eq. pipe</t>
  </si>
  <si>
    <r>
      <t>V</t>
    </r>
    <r>
      <rPr>
        <i/>
        <vertAlign val="superscript"/>
        <sz val="11"/>
        <color theme="1"/>
        <rFont val="Haas Grot Text R"/>
        <family val="2"/>
      </rPr>
      <t>2</t>
    </r>
    <r>
      <rPr>
        <i/>
        <sz val="11"/>
        <color theme="1"/>
        <rFont val="Haas Grot Text R"/>
        <family val="2"/>
      </rPr>
      <t>/2g</t>
    </r>
  </si>
  <si>
    <t>Head loss % (Q, gpm)</t>
  </si>
  <si>
    <t xml:space="preserve">2. Equivalent pipe length: </t>
  </si>
  <si>
    <t>C. Moskos</t>
  </si>
  <si>
    <t xml:space="preserve">Flygt </t>
  </si>
  <si>
    <t>NZ 3085.060 SH</t>
  </si>
  <si>
    <t>63-498-00-3856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</si>
</sst>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32" x14ac:knownFonts="1">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b/>
      <sz val="15"/>
      <color theme="3"/>
      <name val="Haas Grot Text R"/>
      <family val="2"/>
    </font>
    <font>
      <sz val="12"/>
      <color theme="1"/>
      <name val="Haas Grot Text R"/>
      <family val="2"/>
    </font>
    <font>
      <sz val="11"/>
      <color theme="1"/>
      <name val="Haas Grot Text R"/>
      <family val="2"/>
    </font>
    <font>
      <b/>
      <i/>
      <sz val="13"/>
      <color theme="3"/>
      <name val="Haas Grot Text R"/>
      <family val="2"/>
    </font>
    <font>
      <sz val="11"/>
      <color rgb="FF000000"/>
      <name val="Haas Grot Text R"/>
      <family val="2"/>
    </font>
    <font>
      <b/>
      <i/>
      <sz val="11"/>
      <color rgb="FF000000"/>
      <name val="Haas Grot Text R"/>
      <family val="2"/>
    </font>
    <font>
      <b/>
      <sz val="11"/>
      <color theme="3"/>
      <name val="Haas Grot Text R"/>
      <family val="2"/>
    </font>
    <font>
      <i/>
      <sz val="11"/>
      <color theme="1"/>
      <name val="Haas Grot Text R"/>
      <family val="2"/>
    </font>
    <font>
      <sz val="11"/>
      <color rgb="FF3F3F76"/>
      <name val="Haas Grot Text R"/>
      <family val="2"/>
    </font>
    <font>
      <b/>
      <sz val="11"/>
      <color rgb="FF3F3F3F"/>
      <name val="Haas Grot Text R"/>
      <family val="2"/>
    </font>
    <font>
      <vertAlign val="superscript"/>
      <sz val="11"/>
      <color theme="1"/>
      <name val="Haas Grot Text R"/>
      <family val="2"/>
    </font>
    <font>
      <b/>
      <sz val="11"/>
      <color rgb="FFFA7D00"/>
      <name val="Haas Grot Text R"/>
      <family val="2"/>
    </font>
    <font>
      <b/>
      <sz val="11"/>
      <color theme="1"/>
      <name val="Haas Grot Text R"/>
      <family val="2"/>
    </font>
    <font>
      <b/>
      <sz val="11"/>
      <color rgb="FF3F3F76"/>
      <name val="Haas Grot Text R"/>
      <family val="2"/>
    </font>
    <font>
      <i/>
      <sz val="9"/>
      <color theme="1"/>
      <name val="Haas Grot Text R"/>
      <family val="2"/>
    </font>
    <font>
      <sz val="9"/>
      <color theme="1"/>
      <name val="Haas Grot Text R"/>
      <family val="2"/>
    </font>
    <font>
      <sz val="9"/>
      <color rgb="FF3F3F76"/>
      <name val="Haas Grot Text R"/>
      <family val="2"/>
    </font>
    <font>
      <b/>
      <sz val="9"/>
      <color rgb="FF3F3F3F"/>
      <name val="Haas Grot Text R"/>
      <family val="2"/>
    </font>
    <font>
      <b/>
      <sz val="9"/>
      <color rgb="FFFA7D00"/>
      <name val="Haas Grot Text R"/>
      <family val="2"/>
    </font>
    <font>
      <b/>
      <sz val="9"/>
      <color theme="3"/>
      <name val="Haas Grot Text R"/>
      <family val="2"/>
    </font>
    <font>
      <b/>
      <sz val="10"/>
      <color theme="3"/>
      <name val="Haas Grot Text R"/>
      <family val="2"/>
    </font>
    <font>
      <sz val="11"/>
      <name val="Haas Grot Text R"/>
      <family val="2"/>
    </font>
    <font>
      <i/>
      <vertAlign val="superscript"/>
      <sz val="11"/>
      <color theme="1"/>
      <name val="Haas Grot Text R"/>
      <family val="2"/>
    </font>
    <font>
      <sz val="10"/>
      <color rgb="FF004F38"/>
      <name val="Arial"/>
      <family val="2"/>
    </font>
    <font>
      <u/>
      <sz val="11"/>
      <color rgb="FF000000"/>
      <name val="Haas Grot Text R"/>
      <family val="2"/>
    </font>
    <font>
      <i/>
      <u/>
      <sz val="11"/>
      <color theme="1"/>
      <name val="Haas Grot Text R"/>
      <family val="2"/>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4" tint="0.79998168889431442"/>
        <bgColor indexed="64"/>
      </patternFill>
    </fill>
  </fills>
  <borders count="38">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style="thin">
        <color auto="1"/>
      </right>
      <top/>
      <bottom/>
      <diagonal/>
    </border>
    <border>
      <left/>
      <right/>
      <top/>
      <bottom style="thin">
        <color auto="1"/>
      </bottom>
      <diagonal/>
    </border>
    <border>
      <left style="thin">
        <color auto="1"/>
      </left>
      <right/>
      <top/>
      <bottom/>
      <diagonal/>
    </border>
    <border>
      <left style="thin">
        <color rgb="FF7F7F7F"/>
      </left>
      <right style="thin">
        <color auto="1"/>
      </right>
      <top style="thin">
        <color rgb="FF7F7F7F"/>
      </top>
      <bottom style="thin">
        <color rgb="FF7F7F7F"/>
      </bottom>
      <diagonal/>
    </border>
    <border>
      <left style="thin">
        <color auto="1"/>
      </left>
      <right/>
      <top/>
      <bottom style="thin">
        <color auto="1"/>
      </bottom>
      <diagonal/>
    </border>
    <border>
      <left style="thin">
        <color rgb="FF7F7F7F"/>
      </left>
      <right style="thin">
        <color auto="1"/>
      </right>
      <top style="thin">
        <color rgb="FF7F7F7F"/>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rgb="FF7F7F7F"/>
      </left>
      <right style="thin">
        <color rgb="FF7F7F7F"/>
      </right>
      <top style="thin">
        <color rgb="FF7F7F7F"/>
      </top>
      <bottom/>
      <diagonal/>
    </border>
    <border>
      <left/>
      <right/>
      <top style="dotted">
        <color rgb="FF7F7F7F"/>
      </top>
      <bottom/>
      <diagonal/>
    </border>
    <border>
      <left style="thin">
        <color rgb="FF7F7F7F"/>
      </left>
      <right style="thin">
        <color rgb="FF7F7F7F"/>
      </right>
      <top style="dotted">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tted">
        <color rgb="FF7F7F7F"/>
      </top>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style="thin">
        <color auto="1"/>
      </left>
      <right/>
      <top style="dotted">
        <color auto="1"/>
      </top>
      <bottom/>
      <diagonal/>
    </border>
    <border>
      <left/>
      <right/>
      <top style="dotted">
        <color auto="1"/>
      </top>
      <bottom/>
      <diagonal/>
    </border>
    <border>
      <left style="thin">
        <color rgb="FF7F7F7F"/>
      </left>
      <right style="thin">
        <color rgb="FF7F7F7F"/>
      </right>
      <top style="dotted">
        <color auto="1"/>
      </top>
      <bottom style="thin">
        <color rgb="FF7F7F7F"/>
      </bottom>
      <diagonal/>
    </border>
    <border>
      <left/>
      <right style="thin">
        <color indexed="64"/>
      </right>
      <top style="dotted">
        <color auto="1"/>
      </top>
      <bottom/>
      <diagonal/>
    </border>
    <border>
      <left style="thin">
        <color auto="1"/>
      </left>
      <right/>
      <top style="dotted">
        <color auto="1"/>
      </top>
      <bottom style="thin">
        <color auto="1"/>
      </bottom>
      <diagonal/>
    </border>
    <border>
      <left style="thin">
        <color rgb="FF7F7F7F"/>
      </left>
      <right style="thin">
        <color rgb="FF7F7F7F"/>
      </right>
      <top style="dotted">
        <color auto="1"/>
      </top>
      <bottom style="thin">
        <color auto="1"/>
      </bottom>
      <diagonal/>
    </border>
    <border>
      <left/>
      <right style="thin">
        <color auto="1"/>
      </right>
      <top style="dotted">
        <color auto="1"/>
      </top>
      <bottom style="thin">
        <color auto="1"/>
      </bottom>
      <diagonal/>
    </border>
    <border>
      <left/>
      <right/>
      <top style="dotted">
        <color auto="1"/>
      </top>
      <bottom style="thin">
        <color auto="1"/>
      </bottom>
      <diagonal/>
    </border>
    <border>
      <left/>
      <right style="thin">
        <color rgb="FF7F7F7F"/>
      </right>
      <top style="dotted">
        <color auto="1"/>
      </top>
      <bottom style="thin">
        <color auto="1"/>
      </bottom>
      <diagonal/>
    </border>
    <border>
      <left style="thin">
        <color rgb="FF7F7F7F"/>
      </left>
      <right/>
      <top/>
      <bottom/>
      <diagonal/>
    </border>
    <border>
      <left/>
      <right style="thin">
        <color rgb="FF7F7F7F"/>
      </right>
      <top/>
      <bottom/>
      <diagonal/>
    </border>
    <border>
      <left style="thin">
        <color rgb="FF7F7F7F"/>
      </left>
      <right style="thin">
        <color rgb="FF7F7F7F"/>
      </right>
      <top/>
      <bottom style="thin">
        <color rgb="FF7F7F7F"/>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1" fillId="0" borderId="1" applyNumberFormat="0" applyFill="0" applyAlignment="0" applyProtection="0"/>
    <xf numFmtId="0" fontId="2" fillId="0" borderId="0" applyNumberFormat="0" applyFill="0" applyBorder="0" applyAlignment="0" applyProtection="0"/>
    <xf numFmtId="0" fontId="3" fillId="2" borderId="2" applyNumberFormat="0" applyAlignment="0" applyProtection="0"/>
    <xf numFmtId="0" fontId="4" fillId="3" borderId="3" applyNumberFormat="0" applyAlignment="0" applyProtection="0"/>
    <xf numFmtId="0" fontId="5" fillId="3" borderId="2" applyNumberFormat="0" applyAlignment="0" applyProtection="0"/>
  </cellStyleXfs>
  <cellXfs count="135">
    <xf numFmtId="0" fontId="0" fillId="0" borderId="0" xfId="0"/>
    <xf numFmtId="0" fontId="6" fillId="4" borderId="0" xfId="1" applyFont="1" applyFill="1" applyBorder="1"/>
    <xf numFmtId="164" fontId="7" fillId="4" borderId="0" xfId="0" applyNumberFormat="1" applyFont="1" applyFill="1" applyAlignment="1">
      <alignment vertical="center" wrapText="1"/>
    </xf>
    <xf numFmtId="0" fontId="8" fillId="4" borderId="0" xfId="0" applyFont="1" applyFill="1"/>
    <xf numFmtId="0" fontId="9" fillId="4" borderId="0" xfId="1" applyFont="1" applyFill="1" applyBorder="1"/>
    <xf numFmtId="0" fontId="10" fillId="4" borderId="10" xfId="0" applyFont="1" applyFill="1" applyBorder="1" applyAlignment="1">
      <alignment horizontal="left" vertical="center" wrapText="1" indent="1"/>
    </xf>
    <xf numFmtId="0" fontId="8" fillId="4" borderId="10" xfId="0" applyFont="1" applyFill="1" applyBorder="1"/>
    <xf numFmtId="0" fontId="10" fillId="0" borderId="10" xfId="0" applyFont="1" applyBorder="1" applyAlignment="1">
      <alignment horizontal="left" vertical="center" wrapText="1" indent="1"/>
    </xf>
    <xf numFmtId="0" fontId="11" fillId="4" borderId="0" xfId="0" applyFont="1" applyFill="1"/>
    <xf numFmtId="0" fontId="11" fillId="4" borderId="0" xfId="0" applyFont="1" applyFill="1" applyAlignment="1">
      <alignment wrapText="1"/>
    </xf>
    <xf numFmtId="0" fontId="10" fillId="4" borderId="0" xfId="0" applyFont="1" applyFill="1"/>
    <xf numFmtId="0" fontId="10" fillId="0" borderId="10" xfId="0" applyFont="1" applyBorder="1" applyAlignment="1">
      <alignment horizontal="left" vertical="center" indent="1"/>
    </xf>
    <xf numFmtId="0" fontId="8" fillId="4" borderId="0" xfId="0" applyFont="1" applyFill="1" applyAlignment="1">
      <alignment wrapText="1"/>
    </xf>
    <xf numFmtId="0" fontId="8" fillId="4" borderId="0" xfId="0" applyFont="1" applyFill="1" applyAlignment="1">
      <alignment horizontal="left" vertical="center" wrapText="1"/>
    </xf>
    <xf numFmtId="0" fontId="10" fillId="4" borderId="0" xfId="0" applyFont="1" applyFill="1" applyAlignment="1">
      <alignment wrapText="1"/>
    </xf>
    <xf numFmtId="0" fontId="8" fillId="4" borderId="0" xfId="0" applyFont="1" applyFill="1" applyAlignment="1">
      <alignment horizontal="left" vertical="center" indent="1"/>
    </xf>
    <xf numFmtId="0" fontId="8" fillId="4" borderId="0" xfId="0" applyFont="1" applyFill="1" applyBorder="1"/>
    <xf numFmtId="0" fontId="8" fillId="4" borderId="4" xfId="0" applyFont="1" applyFill="1" applyBorder="1"/>
    <xf numFmtId="0" fontId="13" fillId="4" borderId="0" xfId="0" applyFont="1" applyFill="1"/>
    <xf numFmtId="0" fontId="14" fillId="2" borderId="2" xfId="3" applyFont="1" applyAlignment="1">
      <alignment horizontal="right"/>
    </xf>
    <xf numFmtId="0" fontId="13" fillId="4" borderId="6" xfId="0" applyFont="1" applyFill="1" applyBorder="1" applyAlignment="1">
      <alignment horizontal="left"/>
    </xf>
    <xf numFmtId="0" fontId="13" fillId="4" borderId="0" xfId="0" applyFont="1" applyFill="1" applyBorder="1" applyAlignment="1">
      <alignment horizontal="center"/>
    </xf>
    <xf numFmtId="0" fontId="13" fillId="4" borderId="4" xfId="0" applyFont="1" applyFill="1" applyBorder="1" applyAlignment="1">
      <alignment horizontal="left"/>
    </xf>
    <xf numFmtId="0" fontId="13" fillId="4" borderId="0" xfId="0" applyFont="1" applyFill="1" applyBorder="1" applyAlignment="1">
      <alignment horizontal="left"/>
    </xf>
    <xf numFmtId="0" fontId="12" fillId="4" borderId="0" xfId="2" applyFont="1" applyFill="1" applyBorder="1" applyAlignment="1">
      <alignment vertical="top"/>
    </xf>
    <xf numFmtId="14" fontId="8" fillId="4" borderId="0" xfId="0" applyNumberFormat="1" applyFont="1" applyFill="1"/>
    <xf numFmtId="0" fontId="8" fillId="4" borderId="6" xfId="0" applyFont="1" applyFill="1" applyBorder="1"/>
    <xf numFmtId="0" fontId="8" fillId="4" borderId="0" xfId="0" applyFont="1" applyFill="1" applyBorder="1" applyAlignment="1">
      <alignment horizontal="center"/>
    </xf>
    <xf numFmtId="0" fontId="14" fillId="2" borderId="7" xfId="3" applyFont="1" applyBorder="1"/>
    <xf numFmtId="0" fontId="14" fillId="4" borderId="0" xfId="3" applyFont="1" applyFill="1" applyBorder="1"/>
    <xf numFmtId="1" fontId="8" fillId="4" borderId="0" xfId="0" applyNumberFormat="1" applyFont="1" applyFill="1" applyBorder="1" applyAlignment="1">
      <alignment horizontal="left" vertical="center"/>
    </xf>
    <xf numFmtId="2" fontId="14" fillId="2" borderId="2" xfId="3" applyNumberFormat="1" applyFont="1" applyAlignment="1" applyProtection="1">
      <alignment horizontal="right" vertical="center"/>
      <protection locked="0"/>
    </xf>
    <xf numFmtId="1" fontId="14" fillId="2" borderId="2" xfId="3" applyNumberFormat="1" applyFont="1" applyAlignment="1" applyProtection="1">
      <alignment horizontal="right" vertical="center"/>
      <protection locked="0"/>
    </xf>
    <xf numFmtId="165" fontId="14" fillId="2" borderId="2" xfId="3" applyNumberFormat="1" applyFont="1" applyAlignment="1" applyProtection="1">
      <alignment horizontal="right" vertical="center"/>
      <protection locked="0"/>
    </xf>
    <xf numFmtId="1" fontId="14" fillId="2" borderId="2" xfId="3" applyNumberFormat="1" applyFont="1" applyAlignment="1">
      <alignment horizontal="right" vertical="center"/>
    </xf>
    <xf numFmtId="0" fontId="8" fillId="4" borderId="0" xfId="0" quotePrefix="1" applyFont="1" applyFill="1" applyBorder="1"/>
    <xf numFmtId="0" fontId="12" fillId="4" borderId="0" xfId="2" applyFont="1" applyFill="1" applyBorder="1"/>
    <xf numFmtId="0" fontId="13" fillId="4" borderId="10" xfId="0" applyFont="1" applyFill="1" applyBorder="1" applyAlignment="1">
      <alignment horizontal="center" vertical="center"/>
    </xf>
    <xf numFmtId="0" fontId="8" fillId="4" borderId="6" xfId="0" applyFont="1" applyFill="1" applyBorder="1" applyAlignment="1">
      <alignment vertical="center"/>
    </xf>
    <xf numFmtId="0" fontId="8" fillId="4" borderId="0" xfId="0" applyFont="1" applyFill="1" applyBorder="1" applyAlignment="1">
      <alignment horizontal="center" vertical="center"/>
    </xf>
    <xf numFmtId="0" fontId="14" fillId="2" borderId="7" xfId="3" applyFont="1" applyBorder="1" applyAlignment="1">
      <alignment horizontal="right" vertical="center"/>
    </xf>
    <xf numFmtId="0" fontId="15" fillId="5" borderId="11" xfId="4" applyFont="1" applyFill="1" applyBorder="1" applyAlignment="1">
      <alignment horizontal="center"/>
    </xf>
    <xf numFmtId="0" fontId="15" fillId="5" borderId="12" xfId="4" applyFont="1" applyFill="1" applyBorder="1" applyAlignment="1">
      <alignment horizontal="center"/>
    </xf>
    <xf numFmtId="164" fontId="8" fillId="4" borderId="0" xfId="0" applyNumberFormat="1" applyFont="1" applyFill="1" applyBorder="1" applyAlignment="1">
      <alignment vertical="center"/>
    </xf>
    <xf numFmtId="2" fontId="17" fillId="3" borderId="2" xfId="5" applyNumberFormat="1" applyFont="1" applyAlignment="1">
      <alignment horizontal="right" vertical="center"/>
    </xf>
    <xf numFmtId="164" fontId="8" fillId="4" borderId="0" xfId="0" applyNumberFormat="1" applyFont="1" applyFill="1" applyBorder="1" applyAlignment="1">
      <alignment horizontal="left" vertical="center"/>
    </xf>
    <xf numFmtId="0" fontId="13" fillId="4" borderId="0" xfId="0" applyFont="1" applyFill="1" applyAlignment="1">
      <alignment horizontal="center" vertical="center"/>
    </xf>
    <xf numFmtId="0" fontId="18" fillId="4" borderId="0" xfId="0" applyFont="1" applyFill="1" applyBorder="1"/>
    <xf numFmtId="0" fontId="15" fillId="5" borderId="13" xfId="4" applyFont="1" applyFill="1" applyBorder="1" applyAlignment="1">
      <alignment horizontal="center"/>
    </xf>
    <xf numFmtId="0" fontId="18" fillId="4" borderId="0" xfId="0" applyFont="1" applyFill="1"/>
    <xf numFmtId="2" fontId="17" fillId="3" borderId="2" xfId="5" applyNumberFormat="1" applyFont="1" applyAlignment="1">
      <alignment horizontal="center" vertical="center"/>
    </xf>
    <xf numFmtId="1" fontId="19" fillId="2" borderId="2" xfId="3" applyNumberFormat="1" applyFont="1" applyAlignment="1" applyProtection="1">
      <alignment horizontal="center" vertical="center"/>
      <protection locked="0"/>
    </xf>
    <xf numFmtId="166" fontId="17" fillId="3" borderId="2" xfId="5" applyNumberFormat="1" applyFont="1" applyAlignment="1" applyProtection="1">
      <alignment horizontal="right" vertical="center"/>
      <protection locked="0"/>
    </xf>
    <xf numFmtId="0" fontId="8" fillId="4" borderId="5" xfId="0" applyFont="1" applyFill="1" applyBorder="1"/>
    <xf numFmtId="0" fontId="8" fillId="4" borderId="8" xfId="0" applyFont="1" applyFill="1" applyBorder="1"/>
    <xf numFmtId="0" fontId="8" fillId="4" borderId="5" xfId="0" applyFont="1" applyFill="1" applyBorder="1" applyAlignment="1">
      <alignment horizontal="center"/>
    </xf>
    <xf numFmtId="0" fontId="14" fillId="2" borderId="9" xfId="3" applyFont="1" applyBorder="1"/>
    <xf numFmtId="0" fontId="20" fillId="4" borderId="0" xfId="0" applyFont="1" applyFill="1"/>
    <xf numFmtId="0" fontId="21" fillId="4" borderId="0" xfId="0" applyFont="1" applyFill="1"/>
    <xf numFmtId="1" fontId="17" fillId="3" borderId="2" xfId="5" applyNumberFormat="1" applyFont="1" applyAlignment="1" applyProtection="1">
      <alignment horizontal="center" vertical="center"/>
      <protection locked="0"/>
    </xf>
    <xf numFmtId="166" fontId="17" fillId="3" borderId="2" xfId="5" applyNumberFormat="1" applyFont="1" applyAlignment="1">
      <alignment horizontal="right" vertical="center"/>
    </xf>
    <xf numFmtId="0" fontId="8" fillId="4" borderId="0" xfId="0" applyFont="1" applyFill="1" applyAlignment="1">
      <alignment horizontal="left"/>
    </xf>
    <xf numFmtId="0" fontId="22" fillId="2" borderId="10" xfId="3" applyFont="1" applyBorder="1" applyAlignment="1">
      <alignment horizontal="center"/>
    </xf>
    <xf numFmtId="0" fontId="23" fillId="5" borderId="10" xfId="4" applyFont="1" applyFill="1" applyBorder="1" applyAlignment="1">
      <alignment horizontal="center"/>
    </xf>
    <xf numFmtId="1" fontId="8" fillId="4" borderId="0" xfId="0" applyNumberFormat="1" applyFont="1" applyFill="1" applyAlignment="1">
      <alignment horizontal="left" vertical="center"/>
    </xf>
    <xf numFmtId="0" fontId="24" fillId="3" borderId="10" xfId="5" applyFont="1" applyBorder="1" applyAlignment="1">
      <alignment horizontal="center"/>
    </xf>
    <xf numFmtId="164" fontId="18" fillId="4" borderId="0" xfId="0" applyNumberFormat="1" applyFont="1" applyFill="1" applyBorder="1" applyAlignment="1">
      <alignment horizontal="left" vertical="center"/>
    </xf>
    <xf numFmtId="164" fontId="8" fillId="4" borderId="0" xfId="0" applyNumberFormat="1" applyFont="1" applyFill="1" applyAlignment="1">
      <alignment horizontal="left" vertical="center"/>
    </xf>
    <xf numFmtId="0" fontId="8" fillId="4" borderId="17" xfId="0" applyFont="1" applyFill="1" applyBorder="1"/>
    <xf numFmtId="0" fontId="14" fillId="2" borderId="18" xfId="3" applyFont="1" applyBorder="1"/>
    <xf numFmtId="0" fontId="8" fillId="4" borderId="20" xfId="0" applyFont="1" applyFill="1" applyBorder="1"/>
    <xf numFmtId="0" fontId="14" fillId="2" borderId="2" xfId="3" applyFont="1"/>
    <xf numFmtId="0" fontId="27" fillId="4" borderId="20" xfId="3" applyFont="1" applyFill="1" applyBorder="1"/>
    <xf numFmtId="0" fontId="8" fillId="4" borderId="17" xfId="0" applyFont="1" applyFill="1" applyBorder="1" applyAlignment="1"/>
    <xf numFmtId="0" fontId="14" fillId="4" borderId="20" xfId="3" applyFont="1" applyFill="1" applyBorder="1"/>
    <xf numFmtId="0" fontId="14" fillId="2" borderId="2" xfId="3" applyFont="1" applyBorder="1"/>
    <xf numFmtId="0" fontId="8" fillId="4" borderId="4" xfId="0" quotePrefix="1" applyFont="1" applyFill="1" applyBorder="1"/>
    <xf numFmtId="0" fontId="27" fillId="4" borderId="4" xfId="3" applyFont="1" applyFill="1" applyBorder="1"/>
    <xf numFmtId="0" fontId="8" fillId="4" borderId="0" xfId="0" applyFont="1" applyFill="1" applyBorder="1" applyAlignment="1"/>
    <xf numFmtId="0" fontId="14" fillId="4" borderId="4" xfId="3" applyFont="1" applyFill="1" applyBorder="1"/>
    <xf numFmtId="0" fontId="14" fillId="2" borderId="14" xfId="3" applyFont="1" applyBorder="1"/>
    <xf numFmtId="0" fontId="8" fillId="4" borderId="15" xfId="0" applyFont="1" applyFill="1" applyBorder="1"/>
    <xf numFmtId="166" fontId="17" fillId="3" borderId="16" xfId="5" applyNumberFormat="1" applyFont="1" applyBorder="1"/>
    <xf numFmtId="1" fontId="17" fillId="3" borderId="2" xfId="5" applyNumberFormat="1" applyFont="1" applyBorder="1"/>
    <xf numFmtId="0" fontId="13" fillId="4" borderId="25" xfId="0" applyFont="1" applyFill="1" applyBorder="1" applyAlignment="1">
      <alignment vertical="center" wrapText="1"/>
    </xf>
    <xf numFmtId="0" fontId="8" fillId="4" borderId="25" xfId="0" applyFont="1" applyFill="1" applyBorder="1"/>
    <xf numFmtId="2" fontId="17" fillId="3" borderId="26" xfId="5" applyNumberFormat="1" applyFont="1" applyBorder="1"/>
    <xf numFmtId="0" fontId="8" fillId="4" borderId="27" xfId="0" applyFont="1" applyFill="1" applyBorder="1"/>
    <xf numFmtId="164" fontId="13" fillId="4" borderId="5" xfId="0" applyNumberFormat="1" applyFont="1" applyFill="1" applyBorder="1" applyAlignment="1">
      <alignment horizontal="left" vertical="center"/>
    </xf>
    <xf numFmtId="166" fontId="17" fillId="3" borderId="22" xfId="5" applyNumberFormat="1" applyFont="1" applyBorder="1"/>
    <xf numFmtId="0" fontId="8" fillId="4" borderId="23" xfId="0" applyFont="1" applyFill="1" applyBorder="1"/>
    <xf numFmtId="0" fontId="13" fillId="4" borderId="0" xfId="0" applyFont="1" applyFill="1" applyBorder="1" applyAlignment="1">
      <alignment vertical="center" wrapText="1"/>
    </xf>
    <xf numFmtId="2" fontId="17" fillId="3" borderId="2" xfId="5" applyNumberFormat="1" applyFont="1" applyBorder="1"/>
    <xf numFmtId="2" fontId="17" fillId="3" borderId="29" xfId="5" applyNumberFormat="1" applyFont="1" applyBorder="1" applyAlignment="1"/>
    <xf numFmtId="0" fontId="27" fillId="4" borderId="30" xfId="3" applyFont="1" applyFill="1" applyBorder="1"/>
    <xf numFmtId="0" fontId="12" fillId="4" borderId="28" xfId="2" applyFont="1" applyFill="1" applyBorder="1" applyAlignment="1"/>
    <xf numFmtId="0" fontId="12" fillId="4" borderId="31" xfId="2" applyFont="1" applyFill="1" applyBorder="1" applyAlignment="1"/>
    <xf numFmtId="0" fontId="14" fillId="4" borderId="30" xfId="3" applyFont="1" applyFill="1" applyBorder="1"/>
    <xf numFmtId="0" fontId="13" fillId="4" borderId="0" xfId="0" applyFont="1" applyFill="1" applyBorder="1" applyAlignment="1">
      <alignment vertical="center"/>
    </xf>
    <xf numFmtId="0" fontId="13" fillId="4" borderId="34" xfId="0" applyFont="1" applyFill="1" applyBorder="1" applyAlignment="1">
      <alignment vertical="center"/>
    </xf>
    <xf numFmtId="166" fontId="17" fillId="3" borderId="2" xfId="5" applyNumberFormat="1" applyFont="1" applyBorder="1"/>
    <xf numFmtId="0" fontId="13" fillId="4" borderId="5" xfId="0" applyFont="1" applyFill="1" applyBorder="1" applyAlignment="1">
      <alignment vertical="center"/>
    </xf>
    <xf numFmtId="2" fontId="17" fillId="3" borderId="22" xfId="5" applyNumberFormat="1" applyFont="1" applyBorder="1"/>
    <xf numFmtId="0" fontId="12" fillId="4" borderId="0" xfId="2" applyFont="1" applyFill="1" applyBorder="1" applyAlignment="1">
      <alignment vertical="center"/>
    </xf>
    <xf numFmtId="166" fontId="17" fillId="4" borderId="0" xfId="5" applyNumberFormat="1" applyFont="1" applyFill="1" applyBorder="1"/>
    <xf numFmtId="0" fontId="12" fillId="4" borderId="19" xfId="2" applyFont="1" applyFill="1" applyBorder="1"/>
    <xf numFmtId="0" fontId="29" fillId="0" borderId="0" xfId="0" applyFont="1" applyAlignment="1">
      <alignment vertical="center"/>
    </xf>
    <xf numFmtId="0" fontId="29" fillId="0" borderId="0" xfId="0" applyFont="1" applyAlignment="1">
      <alignment horizontal="right" vertical="center" indent="10"/>
    </xf>
    <xf numFmtId="0" fontId="31" fillId="4" borderId="0" xfId="0" applyFont="1" applyFill="1" applyAlignment="1">
      <alignment horizontal="center" vertical="center"/>
    </xf>
    <xf numFmtId="0" fontId="8" fillId="4" borderId="0" xfId="0" applyFont="1" applyFill="1" applyBorder="1" applyAlignment="1">
      <alignment horizontal="left"/>
    </xf>
    <xf numFmtId="0" fontId="8" fillId="4" borderId="0" xfId="0" applyFont="1" applyFill="1" applyAlignment="1">
      <alignment horizontal="left" vertical="center"/>
    </xf>
    <xf numFmtId="0" fontId="12" fillId="4" borderId="19" xfId="2" applyFont="1" applyFill="1" applyBorder="1" applyAlignment="1">
      <alignment horizontal="left" vertical="center" wrapText="1"/>
    </xf>
    <xf numFmtId="0" fontId="12" fillId="4" borderId="6" xfId="2" applyFont="1" applyFill="1" applyBorder="1" applyAlignment="1">
      <alignment horizontal="left" vertical="center" wrapText="1"/>
    </xf>
    <xf numFmtId="0" fontId="26" fillId="4" borderId="19" xfId="2" applyFont="1" applyFill="1" applyBorder="1" applyAlignment="1">
      <alignment horizontal="left" vertical="center" wrapText="1"/>
    </xf>
    <xf numFmtId="0" fontId="26" fillId="4" borderId="6" xfId="2" applyFont="1" applyFill="1" applyBorder="1" applyAlignment="1">
      <alignment horizontal="left" vertical="center" wrapText="1"/>
    </xf>
    <xf numFmtId="0" fontId="8" fillId="4" borderId="17" xfId="0" applyFont="1" applyFill="1" applyBorder="1" applyAlignment="1">
      <alignment horizontal="left"/>
    </xf>
    <xf numFmtId="0" fontId="8" fillId="4" borderId="0" xfId="0" applyFont="1" applyFill="1" applyBorder="1" applyAlignment="1">
      <alignment horizontal="left"/>
    </xf>
    <xf numFmtId="0" fontId="8" fillId="4" borderId="0" xfId="0" applyFont="1" applyFill="1" applyAlignment="1">
      <alignment horizontal="left" vertical="center"/>
    </xf>
    <xf numFmtId="0" fontId="12" fillId="4" borderId="21" xfId="2" applyFont="1" applyFill="1" applyBorder="1" applyAlignment="1">
      <alignment horizontal="left" vertical="center"/>
    </xf>
    <xf numFmtId="0" fontId="12" fillId="4" borderId="6" xfId="2" applyFont="1" applyFill="1" applyBorder="1" applyAlignment="1">
      <alignment horizontal="left" vertical="center"/>
    </xf>
    <xf numFmtId="0" fontId="12" fillId="4" borderId="8" xfId="2" applyFont="1" applyFill="1" applyBorder="1" applyAlignment="1">
      <alignment horizontal="left" vertical="center"/>
    </xf>
    <xf numFmtId="0" fontId="13" fillId="4" borderId="15" xfId="0" applyFont="1" applyFill="1" applyBorder="1" applyAlignment="1">
      <alignment horizontal="left" vertical="center"/>
    </xf>
    <xf numFmtId="0" fontId="13" fillId="4" borderId="0" xfId="0" applyFont="1" applyFill="1" applyBorder="1" applyAlignment="1">
      <alignment horizontal="left" vertical="center"/>
    </xf>
    <xf numFmtId="0" fontId="12" fillId="4" borderId="24" xfId="2" applyFont="1" applyFill="1" applyBorder="1" applyAlignment="1">
      <alignment horizontal="left" vertical="center"/>
    </xf>
    <xf numFmtId="0" fontId="12" fillId="4" borderId="28" xfId="2" applyFont="1" applyFill="1" applyBorder="1" applyAlignment="1">
      <alignment horizontal="left"/>
    </xf>
    <xf numFmtId="0" fontId="12" fillId="4" borderId="31" xfId="2" applyFont="1" applyFill="1" applyBorder="1" applyAlignment="1">
      <alignment horizontal="left"/>
    </xf>
    <xf numFmtId="0" fontId="12" fillId="4" borderId="32" xfId="2" applyFont="1" applyFill="1" applyBorder="1" applyAlignment="1">
      <alignment horizontal="left"/>
    </xf>
    <xf numFmtId="164" fontId="8" fillId="4" borderId="34" xfId="0" applyNumberFormat="1" applyFont="1" applyFill="1" applyBorder="1" applyAlignment="1">
      <alignment horizontal="left" vertical="center" wrapText="1"/>
    </xf>
    <xf numFmtId="1" fontId="17" fillId="3" borderId="14" xfId="5" applyNumberFormat="1" applyFont="1" applyBorder="1" applyAlignment="1">
      <alignment horizontal="right" vertical="center"/>
    </xf>
    <xf numFmtId="1" fontId="17" fillId="3" borderId="35" xfId="5" applyNumberFormat="1" applyFont="1" applyBorder="1" applyAlignment="1">
      <alignment horizontal="right" vertical="center"/>
    </xf>
    <xf numFmtId="0" fontId="8" fillId="4" borderId="33" xfId="0" applyFont="1" applyFill="1" applyBorder="1" applyAlignment="1">
      <alignment horizontal="left" vertical="center"/>
    </xf>
    <xf numFmtId="0" fontId="15" fillId="5" borderId="36" xfId="4" applyFont="1" applyFill="1" applyBorder="1" applyAlignment="1">
      <alignment horizontal="left"/>
    </xf>
    <xf numFmtId="0" fontId="15" fillId="5" borderId="37" xfId="4" applyFont="1" applyFill="1" applyBorder="1" applyAlignment="1">
      <alignment horizontal="left"/>
    </xf>
    <xf numFmtId="165" fontId="15" fillId="5" borderId="36" xfId="4" applyNumberFormat="1" applyFont="1" applyFill="1" applyBorder="1" applyAlignment="1">
      <alignment horizontal="left"/>
    </xf>
    <xf numFmtId="165" fontId="15" fillId="5" borderId="37" xfId="4" applyNumberFormat="1" applyFont="1" applyFill="1" applyBorder="1" applyAlignment="1">
      <alignment horizontal="left"/>
    </xf>
  </cellXfs>
  <cellStyles count="6">
    <cellStyle name="Calculation" xfId="5" builtinId="22"/>
    <cellStyle name="Heading 1" xfId="1" builtinId="16"/>
    <cellStyle name="Heading 4" xfId="2" builtinId="19"/>
    <cellStyle name="Input" xfId="3" builtinId="20"/>
    <cellStyle name="Normal" xfId="0" builtinId="0"/>
    <cellStyle name="Output" xfId="4"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Pump Performance Curve</a:t>
            </a:r>
            <a:r>
              <a:rPr lang="en-US" baseline="30000"/>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020183191386788"/>
          <c:y val="0.16669433211834528"/>
          <c:w val="0.82853286196368314"/>
          <c:h val="0.66115060122428626"/>
        </c:manualLayout>
      </c:layout>
      <c:scatterChart>
        <c:scatterStyle val="smoothMarker"/>
        <c:varyColors val="0"/>
        <c:ser>
          <c:idx val="0"/>
          <c:order val="0"/>
          <c:tx>
            <c:v>Flow (gpm) vs. Head (ft)</c:v>
          </c:tx>
          <c:spPr>
            <a:ln w="19050" cap="rnd">
              <a:solidFill>
                <a:schemeClr val="accent1"/>
              </a:solidFill>
              <a:round/>
            </a:ln>
            <a:effectLst/>
          </c:spPr>
          <c:marker>
            <c:symbol val="none"/>
          </c:marker>
          <c:xVal>
            <c:numRef>
              <c:f>Workbook!$L$16:$L$22</c:f>
              <c:numCache>
                <c:formatCode>General</c:formatCode>
                <c:ptCount val="7"/>
              </c:numCache>
            </c:numRef>
          </c:xVal>
          <c:yVal>
            <c:numRef>
              <c:f>Workbook!$K$16:$K$22</c:f>
              <c:numCache>
                <c:formatCode>General</c:formatCode>
                <c:ptCount val="7"/>
              </c:numCache>
            </c:numRef>
          </c:yVal>
          <c:smooth val="1"/>
          <c:extLst>
            <c:ext xmlns:c16="http://schemas.microsoft.com/office/drawing/2014/chart" uri="{C3380CC4-5D6E-409C-BE32-E72D297353CC}">
              <c16:uniqueId val="{00000000-4459-47C1-A4D4-25EA3472A6BF}"/>
            </c:ext>
          </c:extLst>
        </c:ser>
        <c:ser>
          <c:idx val="1"/>
          <c:order val="1"/>
          <c:spPr>
            <a:ln w="19050" cap="rnd">
              <a:noFill/>
              <a:round/>
            </a:ln>
            <a:effectLst/>
          </c:spPr>
          <c:marker>
            <c:symbol val="circle"/>
            <c:size val="7"/>
            <c:spPr>
              <a:solidFill>
                <a:schemeClr val="accent2"/>
              </a:solidFill>
              <a:ln w="9525">
                <a:solidFill>
                  <a:schemeClr val="accent2"/>
                </a:solidFill>
              </a:ln>
              <a:effectLst/>
            </c:spPr>
          </c:marker>
          <c:xVal>
            <c:numRef>
              <c:f>Workbook!$P$22:$P$24</c:f>
              <c:numCache>
                <c:formatCode>0</c:formatCode>
                <c:ptCount val="3"/>
                <c:pt idx="2">
                  <c:v>0</c:v>
                </c:pt>
              </c:numCache>
            </c:numRef>
          </c:xVal>
          <c:yVal>
            <c:numRef>
              <c:f>Workbook!$Q$22:$Q$24</c:f>
              <c:numCache>
                <c:formatCode>0.00</c:formatCode>
                <c:ptCount val="3"/>
                <c:pt idx="0">
                  <c:v>0</c:v>
                </c:pt>
                <c:pt idx="1">
                  <c:v>0</c:v>
                </c:pt>
                <c:pt idx="2">
                  <c:v>0</c:v>
                </c:pt>
              </c:numCache>
            </c:numRef>
          </c:yVal>
          <c:smooth val="1"/>
          <c:extLst>
            <c:ext xmlns:c16="http://schemas.microsoft.com/office/drawing/2014/chart" uri="{C3380CC4-5D6E-409C-BE32-E72D297353CC}">
              <c16:uniqueId val="{00000001-4459-47C1-A4D4-25EA3472A6BF}"/>
            </c:ext>
          </c:extLst>
        </c:ser>
        <c:dLbls>
          <c:showLegendKey val="0"/>
          <c:showVal val="0"/>
          <c:showCatName val="0"/>
          <c:showSerName val="0"/>
          <c:showPercent val="0"/>
          <c:showBubbleSize val="0"/>
        </c:dLbls>
        <c:axId val="618930360"/>
        <c:axId val="618932000"/>
      </c:scatterChart>
      <c:valAx>
        <c:axId val="6189303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Flow (gpm)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8932000"/>
        <c:crosses val="autoZero"/>
        <c:crossBetween val="midCat"/>
      </c:valAx>
      <c:valAx>
        <c:axId val="618932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Head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89303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3"/>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Pump Performance Curve</a:t>
            </a:r>
            <a:r>
              <a:rPr lang="en-US" baseline="30000"/>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020183191386788"/>
          <c:y val="0.16669433211834528"/>
          <c:w val="0.82853286196368314"/>
          <c:h val="0.66115060122428626"/>
        </c:manualLayout>
      </c:layout>
      <c:scatterChart>
        <c:scatterStyle val="smoothMarker"/>
        <c:varyColors val="0"/>
        <c:ser>
          <c:idx val="0"/>
          <c:order val="0"/>
          <c:tx>
            <c:v>Flow (gpm) vs. Head (ft)</c:v>
          </c:tx>
          <c:spPr>
            <a:ln w="19050" cap="rnd">
              <a:solidFill>
                <a:schemeClr val="accent1"/>
              </a:solidFill>
              <a:round/>
            </a:ln>
            <a:effectLst/>
          </c:spPr>
          <c:marker>
            <c:symbol val="none"/>
          </c:marker>
          <c:xVal>
            <c:numRef>
              <c:f>'Pump Head Loss Example 1'!$L$17:$L$23</c:f>
              <c:numCache>
                <c:formatCode>General</c:formatCode>
                <c:ptCount val="7"/>
                <c:pt idx="0">
                  <c:v>140</c:v>
                </c:pt>
                <c:pt idx="1">
                  <c:v>121</c:v>
                </c:pt>
                <c:pt idx="2">
                  <c:v>102</c:v>
                </c:pt>
                <c:pt idx="3">
                  <c:v>81</c:v>
                </c:pt>
                <c:pt idx="4">
                  <c:v>59</c:v>
                </c:pt>
                <c:pt idx="5">
                  <c:v>39</c:v>
                </c:pt>
                <c:pt idx="6">
                  <c:v>18</c:v>
                </c:pt>
              </c:numCache>
            </c:numRef>
          </c:xVal>
          <c:yVal>
            <c:numRef>
              <c:f>'Pump Head Loss Example 1'!$K$17:$K$23</c:f>
              <c:numCache>
                <c:formatCode>General</c:formatCode>
                <c:ptCount val="7"/>
                <c:pt idx="0">
                  <c:v>2</c:v>
                </c:pt>
                <c:pt idx="1">
                  <c:v>4</c:v>
                </c:pt>
                <c:pt idx="2">
                  <c:v>6</c:v>
                </c:pt>
                <c:pt idx="3">
                  <c:v>8</c:v>
                </c:pt>
                <c:pt idx="4">
                  <c:v>10</c:v>
                </c:pt>
                <c:pt idx="5">
                  <c:v>12</c:v>
                </c:pt>
                <c:pt idx="6">
                  <c:v>14</c:v>
                </c:pt>
              </c:numCache>
            </c:numRef>
          </c:yVal>
          <c:smooth val="1"/>
          <c:extLst>
            <c:ext xmlns:c16="http://schemas.microsoft.com/office/drawing/2014/chart" uri="{C3380CC4-5D6E-409C-BE32-E72D297353CC}">
              <c16:uniqueId val="{00000000-76B9-47D2-BDAE-3CD5C2E330E0}"/>
            </c:ext>
          </c:extLst>
        </c:ser>
        <c:ser>
          <c:idx val="1"/>
          <c:order val="1"/>
          <c:spPr>
            <a:ln w="19050" cap="rnd">
              <a:noFill/>
              <a:round/>
            </a:ln>
            <a:effectLst/>
          </c:spPr>
          <c:marker>
            <c:symbol val="circle"/>
            <c:size val="7"/>
            <c:spPr>
              <a:solidFill>
                <a:schemeClr val="accent2"/>
              </a:solidFill>
              <a:ln w="9525">
                <a:solidFill>
                  <a:schemeClr val="accent2"/>
                </a:solidFill>
              </a:ln>
              <a:effectLst/>
            </c:spPr>
          </c:marker>
          <c:xVal>
            <c:numRef>
              <c:f>'Pump Head Loss Example 1'!$Q$23:$Q$25</c:f>
              <c:numCache>
                <c:formatCode>0</c:formatCode>
                <c:ptCount val="3"/>
                <c:pt idx="0">
                  <c:v>72</c:v>
                </c:pt>
                <c:pt idx="1">
                  <c:v>44</c:v>
                </c:pt>
                <c:pt idx="2">
                  <c:v>58</c:v>
                </c:pt>
              </c:numCache>
            </c:numRef>
          </c:xVal>
          <c:yVal>
            <c:numRef>
              <c:f>'Pump Head Loss Example 1'!$P$23:$P$25</c:f>
              <c:numCache>
                <c:formatCode>0.00</c:formatCode>
                <c:ptCount val="3"/>
                <c:pt idx="0">
                  <c:v>8.8066035933250593</c:v>
                </c:pt>
                <c:pt idx="1">
                  <c:v>11.439324762888674</c:v>
                </c:pt>
                <c:pt idx="2">
                  <c:v>10.122964178106866</c:v>
                </c:pt>
              </c:numCache>
            </c:numRef>
          </c:yVal>
          <c:smooth val="1"/>
          <c:extLst>
            <c:ext xmlns:c16="http://schemas.microsoft.com/office/drawing/2014/chart" uri="{C3380CC4-5D6E-409C-BE32-E72D297353CC}">
              <c16:uniqueId val="{00000001-76B9-47D2-BDAE-3CD5C2E330E0}"/>
            </c:ext>
          </c:extLst>
        </c:ser>
        <c:dLbls>
          <c:showLegendKey val="0"/>
          <c:showVal val="0"/>
          <c:showCatName val="0"/>
          <c:showSerName val="0"/>
          <c:showPercent val="0"/>
          <c:showBubbleSize val="0"/>
        </c:dLbls>
        <c:axId val="618930360"/>
        <c:axId val="618932000"/>
      </c:scatterChart>
      <c:valAx>
        <c:axId val="6189303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Flow (gpm)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8932000"/>
        <c:crosses val="autoZero"/>
        <c:crossBetween val="midCat"/>
      </c:valAx>
      <c:valAx>
        <c:axId val="618932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Head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89303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3"/>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52</xdr:row>
      <xdr:rowOff>152400</xdr:rowOff>
    </xdr:to>
    <xdr:pic>
      <xdr:nvPicPr>
        <xdr:cNvPr id="7" name="Picture 6">
          <a:extLst>
            <a:ext uri="{FF2B5EF4-FFF2-40B4-BE49-F238E27FC236}">
              <a16:creationId xmlns:a16="http://schemas.microsoft.com/office/drawing/2014/main" id="{ABB7C5F9-1173-49AB-9664-310B42DC3A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2400"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156602</xdr:colOff>
      <xdr:row>6</xdr:row>
      <xdr:rowOff>160980</xdr:rowOff>
    </xdr:from>
    <xdr:to>
      <xdr:col>0</xdr:col>
      <xdr:colOff>2230204</xdr:colOff>
      <xdr:row>6</xdr:row>
      <xdr:rowOff>2841697</xdr:rowOff>
    </xdr:to>
    <xdr:pic>
      <xdr:nvPicPr>
        <xdr:cNvPr id="15" name="Picture 14">
          <a:extLst>
            <a:ext uri="{FF2B5EF4-FFF2-40B4-BE49-F238E27FC236}">
              <a16:creationId xmlns:a16="http://schemas.microsoft.com/office/drawing/2014/main" id="{6C1A9126-A168-4307-AD13-9DEAEB817611}"/>
            </a:ext>
          </a:extLst>
        </xdr:cNvPr>
        <xdr:cNvPicPr>
          <a:picLocks noChangeAspect="1"/>
        </xdr:cNvPicPr>
      </xdr:nvPicPr>
      <xdr:blipFill>
        <a:blip xmlns:r="http://schemas.openxmlformats.org/officeDocument/2006/relationships" r:embed="rId1"/>
        <a:stretch>
          <a:fillRect/>
        </a:stretch>
      </xdr:blipFill>
      <xdr:spPr>
        <a:xfrm>
          <a:off x="156602" y="2355871"/>
          <a:ext cx="2062172" cy="2690242"/>
        </a:xfrm>
        <a:prstGeom prst="rect">
          <a:avLst/>
        </a:prstGeom>
        <a:ln>
          <a:solidFill>
            <a:schemeClr val="bg1">
              <a:lumMod val="75000"/>
            </a:schemeClr>
          </a:solidFill>
        </a:ln>
      </xdr:spPr>
    </xdr:pic>
    <xdr:clientData/>
  </xdr:twoCellAnchor>
  <xdr:twoCellAnchor editAs="oneCell">
    <xdr:from>
      <xdr:col>0</xdr:col>
      <xdr:colOff>179180</xdr:colOff>
      <xdr:row>8</xdr:row>
      <xdr:rowOff>165653</xdr:rowOff>
    </xdr:from>
    <xdr:to>
      <xdr:col>0</xdr:col>
      <xdr:colOff>3045819</xdr:colOff>
      <xdr:row>8</xdr:row>
      <xdr:rowOff>3578266</xdr:rowOff>
    </xdr:to>
    <xdr:pic>
      <xdr:nvPicPr>
        <xdr:cNvPr id="16" name="Picture 15">
          <a:extLst>
            <a:ext uri="{FF2B5EF4-FFF2-40B4-BE49-F238E27FC236}">
              <a16:creationId xmlns:a16="http://schemas.microsoft.com/office/drawing/2014/main" id="{389E0744-67D6-4249-9C01-6C05ED3EDF6C}"/>
            </a:ext>
          </a:extLst>
        </xdr:cNvPr>
        <xdr:cNvPicPr>
          <a:picLocks noChangeAspect="1"/>
        </xdr:cNvPicPr>
      </xdr:nvPicPr>
      <xdr:blipFill>
        <a:blip xmlns:r="http://schemas.openxmlformats.org/officeDocument/2006/relationships" r:embed="rId2"/>
        <a:stretch>
          <a:fillRect/>
        </a:stretch>
      </xdr:blipFill>
      <xdr:spPr>
        <a:xfrm>
          <a:off x="179180" y="5922066"/>
          <a:ext cx="2866639" cy="3412613"/>
        </a:xfrm>
        <a:prstGeom prst="rect">
          <a:avLst/>
        </a:prstGeom>
        <a:ln>
          <a:solidFill>
            <a:schemeClr val="bg1">
              <a:lumMod val="75000"/>
            </a:schemeClr>
          </a:solidFill>
        </a:ln>
      </xdr:spPr>
    </xdr:pic>
    <xdr:clientData/>
  </xdr:twoCellAnchor>
  <xdr:twoCellAnchor editAs="oneCell">
    <xdr:from>
      <xdr:col>0</xdr:col>
      <xdr:colOff>3157745</xdr:colOff>
      <xdr:row>8</xdr:row>
      <xdr:rowOff>115129</xdr:rowOff>
    </xdr:from>
    <xdr:to>
      <xdr:col>0</xdr:col>
      <xdr:colOff>6076094</xdr:colOff>
      <xdr:row>8</xdr:row>
      <xdr:rowOff>2001954</xdr:rowOff>
    </xdr:to>
    <xdr:pic>
      <xdr:nvPicPr>
        <xdr:cNvPr id="17" name="Picture 16">
          <a:extLst>
            <a:ext uri="{FF2B5EF4-FFF2-40B4-BE49-F238E27FC236}">
              <a16:creationId xmlns:a16="http://schemas.microsoft.com/office/drawing/2014/main" id="{C6C841D5-5D5A-44A2-A0B4-7605BCFD1443}"/>
            </a:ext>
          </a:extLst>
        </xdr:cNvPr>
        <xdr:cNvPicPr>
          <a:picLocks noChangeAspect="1"/>
        </xdr:cNvPicPr>
      </xdr:nvPicPr>
      <xdr:blipFill>
        <a:blip xmlns:r="http://schemas.openxmlformats.org/officeDocument/2006/relationships" r:embed="rId3"/>
        <a:stretch>
          <a:fillRect/>
        </a:stretch>
      </xdr:blipFill>
      <xdr:spPr>
        <a:xfrm>
          <a:off x="3157745" y="5871542"/>
          <a:ext cx="2925969" cy="1875395"/>
        </a:xfrm>
        <a:prstGeom prst="rect">
          <a:avLst/>
        </a:prstGeom>
      </xdr:spPr>
    </xdr:pic>
    <xdr:clientData/>
  </xdr:twoCellAnchor>
  <xdr:twoCellAnchor editAs="oneCell">
    <xdr:from>
      <xdr:col>0</xdr:col>
      <xdr:colOff>99531</xdr:colOff>
      <xdr:row>11</xdr:row>
      <xdr:rowOff>1620645</xdr:rowOff>
    </xdr:from>
    <xdr:to>
      <xdr:col>0</xdr:col>
      <xdr:colOff>2425537</xdr:colOff>
      <xdr:row>11</xdr:row>
      <xdr:rowOff>3070223</xdr:rowOff>
    </xdr:to>
    <xdr:pic>
      <xdr:nvPicPr>
        <xdr:cNvPr id="18" name="Picture 17">
          <a:extLst>
            <a:ext uri="{FF2B5EF4-FFF2-40B4-BE49-F238E27FC236}">
              <a16:creationId xmlns:a16="http://schemas.microsoft.com/office/drawing/2014/main" id="{5667E8C0-CB30-4424-9015-2B487E3111C3}"/>
            </a:ext>
          </a:extLst>
        </xdr:cNvPr>
        <xdr:cNvPicPr>
          <a:picLocks noChangeAspect="1"/>
        </xdr:cNvPicPr>
      </xdr:nvPicPr>
      <xdr:blipFill>
        <a:blip xmlns:r="http://schemas.openxmlformats.org/officeDocument/2006/relationships" r:embed="rId4"/>
        <a:stretch>
          <a:fillRect/>
        </a:stretch>
      </xdr:blipFill>
      <xdr:spPr>
        <a:xfrm>
          <a:off x="99531" y="13972085"/>
          <a:ext cx="2333626" cy="1455293"/>
        </a:xfrm>
        <a:prstGeom prst="rect">
          <a:avLst/>
        </a:prstGeom>
        <a:ln>
          <a:solidFill>
            <a:schemeClr val="bg1">
              <a:lumMod val="75000"/>
            </a:schemeClr>
          </a:solidFill>
        </a:ln>
      </xdr:spPr>
    </xdr:pic>
    <xdr:clientData/>
  </xdr:twoCellAnchor>
  <xdr:twoCellAnchor editAs="oneCell">
    <xdr:from>
      <xdr:col>0</xdr:col>
      <xdr:colOff>2625864</xdr:colOff>
      <xdr:row>11</xdr:row>
      <xdr:rowOff>144945</xdr:rowOff>
    </xdr:from>
    <xdr:to>
      <xdr:col>0</xdr:col>
      <xdr:colOff>6874013</xdr:colOff>
      <xdr:row>11</xdr:row>
      <xdr:rowOff>3943014</xdr:rowOff>
    </xdr:to>
    <xdr:pic>
      <xdr:nvPicPr>
        <xdr:cNvPr id="19" name="Picture 18">
          <a:extLst>
            <a:ext uri="{FF2B5EF4-FFF2-40B4-BE49-F238E27FC236}">
              <a16:creationId xmlns:a16="http://schemas.microsoft.com/office/drawing/2014/main" id="{9EFA2774-FB29-4BC4-AEA3-3B4D27A1A265}"/>
            </a:ext>
            <a:ext uri="{147F2762-F138-4A5C-976F-8EAC2B608ADB}">
              <a16:predDERef xmlns:a16="http://schemas.microsoft.com/office/drawing/2014/main" pred="{E782DA76-39B8-4EA4-B09C-6EA3738188E3}"/>
            </a:ext>
          </a:extLst>
        </xdr:cNvPr>
        <xdr:cNvPicPr>
          <a:picLocks noChangeAspect="1"/>
        </xdr:cNvPicPr>
      </xdr:nvPicPr>
      <xdr:blipFill>
        <a:blip xmlns:r="http://schemas.openxmlformats.org/officeDocument/2006/relationships" r:embed="rId5"/>
        <a:stretch>
          <a:fillRect/>
        </a:stretch>
      </xdr:blipFill>
      <xdr:spPr>
        <a:xfrm>
          <a:off x="2625864" y="12496385"/>
          <a:ext cx="4238624" cy="3809499"/>
        </a:xfrm>
        <a:prstGeom prst="rect">
          <a:avLst/>
        </a:prstGeom>
        <a:ln>
          <a:solidFill>
            <a:schemeClr val="bg1">
              <a:lumMod val="75000"/>
            </a:schemeClr>
          </a:solidFill>
        </a:ln>
      </xdr:spPr>
    </xdr:pic>
    <xdr:clientData/>
  </xdr:twoCellAnchor>
  <xdr:twoCellAnchor editAs="oneCell">
    <xdr:from>
      <xdr:col>0</xdr:col>
      <xdr:colOff>119270</xdr:colOff>
      <xdr:row>11</xdr:row>
      <xdr:rowOff>208461</xdr:rowOff>
    </xdr:from>
    <xdr:to>
      <xdr:col>0</xdr:col>
      <xdr:colOff>2494170</xdr:colOff>
      <xdr:row>11</xdr:row>
      <xdr:rowOff>1502141</xdr:rowOff>
    </xdr:to>
    <xdr:pic>
      <xdr:nvPicPr>
        <xdr:cNvPr id="20" name="Picture 19">
          <a:extLst>
            <a:ext uri="{FF2B5EF4-FFF2-40B4-BE49-F238E27FC236}">
              <a16:creationId xmlns:a16="http://schemas.microsoft.com/office/drawing/2014/main" id="{444649AC-8478-4DE4-A94D-C1B036EE82EF}"/>
            </a:ext>
          </a:extLst>
        </xdr:cNvPr>
        <xdr:cNvPicPr>
          <a:picLocks noChangeAspect="1"/>
        </xdr:cNvPicPr>
      </xdr:nvPicPr>
      <xdr:blipFill>
        <a:blip xmlns:r="http://schemas.openxmlformats.org/officeDocument/2006/relationships" r:embed="rId6"/>
        <a:stretch>
          <a:fillRect/>
        </a:stretch>
      </xdr:blipFill>
      <xdr:spPr>
        <a:xfrm>
          <a:off x="119270" y="12559901"/>
          <a:ext cx="2374900" cy="1287965"/>
        </a:xfrm>
        <a:prstGeom prst="rect">
          <a:avLst/>
        </a:prstGeom>
      </xdr:spPr>
    </xdr:pic>
    <xdr:clientData/>
  </xdr:twoCellAnchor>
  <xdr:twoCellAnchor editAs="oneCell">
    <xdr:from>
      <xdr:col>0</xdr:col>
      <xdr:colOff>82826</xdr:colOff>
      <xdr:row>13</xdr:row>
      <xdr:rowOff>120236</xdr:rowOff>
    </xdr:from>
    <xdr:to>
      <xdr:col>0</xdr:col>
      <xdr:colOff>4803435</xdr:colOff>
      <xdr:row>13</xdr:row>
      <xdr:rowOff>1240156</xdr:rowOff>
    </xdr:to>
    <xdr:pic>
      <xdr:nvPicPr>
        <xdr:cNvPr id="21" name="Picture 20">
          <a:extLst>
            <a:ext uri="{FF2B5EF4-FFF2-40B4-BE49-F238E27FC236}">
              <a16:creationId xmlns:a16="http://schemas.microsoft.com/office/drawing/2014/main" id="{9D2B463C-EA51-41FB-B415-8B8AA79DD009}"/>
            </a:ext>
          </a:extLst>
        </xdr:cNvPr>
        <xdr:cNvPicPr>
          <a:picLocks noChangeAspect="1"/>
        </xdr:cNvPicPr>
      </xdr:nvPicPr>
      <xdr:blipFill>
        <a:blip xmlns:r="http://schemas.openxmlformats.org/officeDocument/2006/relationships" r:embed="rId7"/>
        <a:stretch>
          <a:fillRect/>
        </a:stretch>
      </xdr:blipFill>
      <xdr:spPr>
        <a:xfrm>
          <a:off x="82826" y="19460127"/>
          <a:ext cx="4720609" cy="1129445"/>
        </a:xfrm>
        <a:prstGeom prst="rect">
          <a:avLst/>
        </a:prstGeom>
        <a:ln>
          <a:solidFill>
            <a:schemeClr val="bg1">
              <a:lumMod val="75000"/>
            </a:schemeClr>
          </a:solidFill>
        </a:ln>
      </xdr:spPr>
    </xdr:pic>
    <xdr:clientData/>
  </xdr:twoCellAnchor>
  <xdr:twoCellAnchor editAs="oneCell">
    <xdr:from>
      <xdr:col>0</xdr:col>
      <xdr:colOff>4869208</xdr:colOff>
      <xdr:row>13</xdr:row>
      <xdr:rowOff>75647</xdr:rowOff>
    </xdr:from>
    <xdr:to>
      <xdr:col>0</xdr:col>
      <xdr:colOff>7296511</xdr:colOff>
      <xdr:row>13</xdr:row>
      <xdr:rowOff>2264853</xdr:rowOff>
    </xdr:to>
    <xdr:pic>
      <xdr:nvPicPr>
        <xdr:cNvPr id="22" name="Picture 21">
          <a:extLst>
            <a:ext uri="{FF2B5EF4-FFF2-40B4-BE49-F238E27FC236}">
              <a16:creationId xmlns:a16="http://schemas.microsoft.com/office/drawing/2014/main" id="{0FAB4CD4-B378-4793-8158-B0812D5FF279}"/>
            </a:ext>
          </a:extLst>
        </xdr:cNvPr>
        <xdr:cNvPicPr>
          <a:picLocks noChangeAspect="1"/>
        </xdr:cNvPicPr>
      </xdr:nvPicPr>
      <xdr:blipFill>
        <a:blip xmlns:r="http://schemas.openxmlformats.org/officeDocument/2006/relationships" r:embed="rId8"/>
        <a:stretch>
          <a:fillRect/>
        </a:stretch>
      </xdr:blipFill>
      <xdr:spPr>
        <a:xfrm>
          <a:off x="4869208" y="19415538"/>
          <a:ext cx="2415873" cy="2196826"/>
        </a:xfrm>
        <a:prstGeom prst="rect">
          <a:avLst/>
        </a:prstGeom>
      </xdr:spPr>
    </xdr:pic>
    <xdr:clientData/>
  </xdr:twoCellAnchor>
  <xdr:twoCellAnchor editAs="oneCell">
    <xdr:from>
      <xdr:col>0</xdr:col>
      <xdr:colOff>79652</xdr:colOff>
      <xdr:row>15</xdr:row>
      <xdr:rowOff>117060</xdr:rowOff>
    </xdr:from>
    <xdr:to>
      <xdr:col>0</xdr:col>
      <xdr:colOff>5354575</xdr:colOff>
      <xdr:row>15</xdr:row>
      <xdr:rowOff>3182205</xdr:rowOff>
    </xdr:to>
    <xdr:pic>
      <xdr:nvPicPr>
        <xdr:cNvPr id="23" name="Picture 22">
          <a:extLst>
            <a:ext uri="{FF2B5EF4-FFF2-40B4-BE49-F238E27FC236}">
              <a16:creationId xmlns:a16="http://schemas.microsoft.com/office/drawing/2014/main" id="{3AACD734-A05F-4C1B-A00B-786E1C9889B2}"/>
            </a:ext>
          </a:extLst>
        </xdr:cNvPr>
        <xdr:cNvPicPr>
          <a:picLocks noChangeAspect="1"/>
        </xdr:cNvPicPr>
      </xdr:nvPicPr>
      <xdr:blipFill rotWithShape="1">
        <a:blip xmlns:r="http://schemas.openxmlformats.org/officeDocument/2006/relationships" r:embed="rId9"/>
        <a:srcRect b="31481"/>
        <a:stretch/>
      </xdr:blipFill>
      <xdr:spPr>
        <a:xfrm>
          <a:off x="79652" y="22583636"/>
          <a:ext cx="5263493" cy="3057525"/>
        </a:xfrm>
        <a:prstGeom prst="rect">
          <a:avLst/>
        </a:prstGeom>
        <a:ln>
          <a:noFill/>
        </a:ln>
      </xdr:spPr>
    </xdr:pic>
    <xdr:clientData/>
  </xdr:twoCellAnchor>
  <xdr:twoCellAnchor editAs="oneCell">
    <xdr:from>
      <xdr:col>0</xdr:col>
      <xdr:colOff>114714</xdr:colOff>
      <xdr:row>17</xdr:row>
      <xdr:rowOff>106708</xdr:rowOff>
    </xdr:from>
    <xdr:to>
      <xdr:col>0</xdr:col>
      <xdr:colOff>10266955</xdr:colOff>
      <xdr:row>17</xdr:row>
      <xdr:rowOff>1356278</xdr:rowOff>
    </xdr:to>
    <xdr:pic>
      <xdr:nvPicPr>
        <xdr:cNvPr id="24" name="Picture 23">
          <a:extLst>
            <a:ext uri="{FF2B5EF4-FFF2-40B4-BE49-F238E27FC236}">
              <a16:creationId xmlns:a16="http://schemas.microsoft.com/office/drawing/2014/main" id="{9ADB8EFA-0D2B-435A-A6B8-643763252C1F}"/>
            </a:ext>
          </a:extLst>
        </xdr:cNvPr>
        <xdr:cNvPicPr>
          <a:picLocks noChangeAspect="1"/>
        </xdr:cNvPicPr>
      </xdr:nvPicPr>
      <xdr:blipFill>
        <a:blip xmlns:r="http://schemas.openxmlformats.org/officeDocument/2006/relationships" r:embed="rId10"/>
        <a:stretch>
          <a:fillRect/>
        </a:stretch>
      </xdr:blipFill>
      <xdr:spPr>
        <a:xfrm>
          <a:off x="114714" y="26424697"/>
          <a:ext cx="10152241" cy="12495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76201</xdr:colOff>
      <xdr:row>4</xdr:row>
      <xdr:rowOff>25401</xdr:rowOff>
    </xdr:from>
    <xdr:to>
      <xdr:col>4</xdr:col>
      <xdr:colOff>323849</xdr:colOff>
      <xdr:row>18</xdr:row>
      <xdr:rowOff>38100</xdr:rowOff>
    </xdr:to>
    <xdr:sp macro="" textlink="">
      <xdr:nvSpPr>
        <xdr:cNvPr id="2" name="TextBox 1">
          <a:extLst>
            <a:ext uri="{FF2B5EF4-FFF2-40B4-BE49-F238E27FC236}">
              <a16:creationId xmlns:a16="http://schemas.microsoft.com/office/drawing/2014/main" id="{3326A4E2-8C2C-45A8-8597-A42FD2E1EC93}"/>
            </a:ext>
          </a:extLst>
        </xdr:cNvPr>
        <xdr:cNvSpPr txBox="1"/>
      </xdr:nvSpPr>
      <xdr:spPr>
        <a:xfrm>
          <a:off x="76201" y="638176"/>
          <a:ext cx="2905123" cy="2790824"/>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t>Notes:</a:t>
          </a:r>
          <a:r>
            <a:rPr lang="en-US" sz="1100" b="1" i="1" baseline="0"/>
            <a:t> </a:t>
          </a:r>
        </a:p>
      </xdr:txBody>
    </xdr:sp>
    <xdr:clientData/>
  </xdr:twoCellAnchor>
  <xdr:twoCellAnchor>
    <xdr:from>
      <xdr:col>0</xdr:col>
      <xdr:colOff>82552</xdr:colOff>
      <xdr:row>18</xdr:row>
      <xdr:rowOff>142877</xdr:rowOff>
    </xdr:from>
    <xdr:to>
      <xdr:col>4</xdr:col>
      <xdr:colOff>381000</xdr:colOff>
      <xdr:row>22</xdr:row>
      <xdr:rowOff>82550</xdr:rowOff>
    </xdr:to>
    <xdr:sp macro="" textlink="">
      <xdr:nvSpPr>
        <xdr:cNvPr id="3" name="TextBox 2">
          <a:extLst>
            <a:ext uri="{FF2B5EF4-FFF2-40B4-BE49-F238E27FC236}">
              <a16:creationId xmlns:a16="http://schemas.microsoft.com/office/drawing/2014/main" id="{6DB676C4-1C02-479F-A365-AE48C53F8222}"/>
            </a:ext>
          </a:extLst>
        </xdr:cNvPr>
        <xdr:cNvSpPr txBox="1"/>
      </xdr:nvSpPr>
      <xdr:spPr>
        <a:xfrm>
          <a:off x="85727" y="3530602"/>
          <a:ext cx="2952748" cy="669923"/>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i="1"/>
            <a:t>*Choosing Hazen-Williams Coefficient:</a:t>
          </a:r>
          <a:r>
            <a:rPr lang="en-US" sz="900" b="1" i="1" baseline="0"/>
            <a:t> </a:t>
          </a:r>
        </a:p>
        <a:p>
          <a:r>
            <a:rPr lang="en-US" sz="900" i="1" baseline="0"/>
            <a:t>New Wrought or Cast Iron, Steel, Ductile Iron, Vitrified: 130 </a:t>
          </a:r>
        </a:p>
        <a:p>
          <a:r>
            <a:rPr lang="en-US" sz="900" i="1" baseline="0"/>
            <a:t>New Concrete: 120 </a:t>
          </a:r>
        </a:p>
        <a:p>
          <a:r>
            <a:rPr lang="en-US" sz="900" i="1" baseline="0"/>
            <a:t>Old Concrete or Brick: 100</a:t>
          </a:r>
        </a:p>
      </xdr:txBody>
    </xdr:sp>
    <xdr:clientData/>
  </xdr:twoCellAnchor>
  <xdr:twoCellAnchor>
    <xdr:from>
      <xdr:col>13</xdr:col>
      <xdr:colOff>123825</xdr:colOff>
      <xdr:row>1</xdr:row>
      <xdr:rowOff>85725</xdr:rowOff>
    </xdr:from>
    <xdr:to>
      <xdr:col>18</xdr:col>
      <xdr:colOff>1800225</xdr:colOff>
      <xdr:row>16</xdr:row>
      <xdr:rowOff>180974</xdr:rowOff>
    </xdr:to>
    <xdr:graphicFrame macro="">
      <xdr:nvGraphicFramePr>
        <xdr:cNvPr id="4" name="Chart 3">
          <a:extLst>
            <a:ext uri="{FF2B5EF4-FFF2-40B4-BE49-F238E27FC236}">
              <a16:creationId xmlns:a16="http://schemas.microsoft.com/office/drawing/2014/main" id="{7D89717D-991B-4B18-9A6F-0D378C4E06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285750</xdr:colOff>
      <xdr:row>1</xdr:row>
      <xdr:rowOff>219074</xdr:rowOff>
    </xdr:from>
    <xdr:to>
      <xdr:col>13</xdr:col>
      <xdr:colOff>38100</xdr:colOff>
      <xdr:row>11</xdr:row>
      <xdr:rowOff>81936</xdr:rowOff>
    </xdr:to>
    <xdr:sp macro="" textlink="">
      <xdr:nvSpPr>
        <xdr:cNvPr id="5" name="Rectangle 4">
          <a:extLst>
            <a:ext uri="{FF2B5EF4-FFF2-40B4-BE49-F238E27FC236}">
              <a16:creationId xmlns:a16="http://schemas.microsoft.com/office/drawing/2014/main" id="{B8AAA1D6-E128-4BFA-BC62-5727E24BC341}"/>
            </a:ext>
          </a:extLst>
        </xdr:cNvPr>
        <xdr:cNvSpPr/>
      </xdr:nvSpPr>
      <xdr:spPr>
        <a:xfrm>
          <a:off x="6850831" y="219074"/>
          <a:ext cx="2958075" cy="182931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228600</xdr:colOff>
      <xdr:row>12</xdr:row>
      <xdr:rowOff>114300</xdr:rowOff>
    </xdr:from>
    <xdr:to>
      <xdr:col>12</xdr:col>
      <xdr:colOff>114299</xdr:colOff>
      <xdr:row>22</xdr:row>
      <xdr:rowOff>152400</xdr:rowOff>
    </xdr:to>
    <xdr:sp macro="" textlink="">
      <xdr:nvSpPr>
        <xdr:cNvPr id="6" name="Rectangle 5">
          <a:extLst>
            <a:ext uri="{FF2B5EF4-FFF2-40B4-BE49-F238E27FC236}">
              <a16:creationId xmlns:a16="http://schemas.microsoft.com/office/drawing/2014/main" id="{00371B58-C871-4291-8BE7-E41E1104D329}"/>
            </a:ext>
          </a:extLst>
        </xdr:cNvPr>
        <xdr:cNvSpPr/>
      </xdr:nvSpPr>
      <xdr:spPr>
        <a:xfrm>
          <a:off x="6800850" y="2409825"/>
          <a:ext cx="2876549" cy="20383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123826</xdr:colOff>
      <xdr:row>17</xdr:row>
      <xdr:rowOff>152401</xdr:rowOff>
    </xdr:from>
    <xdr:to>
      <xdr:col>18</xdr:col>
      <xdr:colOff>1854200</xdr:colOff>
      <xdr:row>24</xdr:row>
      <xdr:rowOff>123825</xdr:rowOff>
    </xdr:to>
    <xdr:sp macro="" textlink="">
      <xdr:nvSpPr>
        <xdr:cNvPr id="7" name="Rectangle 6">
          <a:extLst>
            <a:ext uri="{FF2B5EF4-FFF2-40B4-BE49-F238E27FC236}">
              <a16:creationId xmlns:a16="http://schemas.microsoft.com/office/drawing/2014/main" id="{125B5455-38B7-4B77-BED9-701A2D8B98AD}"/>
            </a:ext>
          </a:extLst>
        </xdr:cNvPr>
        <xdr:cNvSpPr/>
      </xdr:nvSpPr>
      <xdr:spPr>
        <a:xfrm>
          <a:off x="9893301" y="3362326"/>
          <a:ext cx="5165724" cy="126364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19051</xdr:colOff>
      <xdr:row>13</xdr:row>
      <xdr:rowOff>133348</xdr:rowOff>
    </xdr:from>
    <xdr:to>
      <xdr:col>22</xdr:col>
      <xdr:colOff>238126</xdr:colOff>
      <xdr:row>25</xdr:row>
      <xdr:rowOff>40967</xdr:rowOff>
    </xdr:to>
    <xdr:sp macro="" textlink="">
      <xdr:nvSpPr>
        <xdr:cNvPr id="8" name="Rectangle 7">
          <a:extLst>
            <a:ext uri="{FF2B5EF4-FFF2-40B4-BE49-F238E27FC236}">
              <a16:creationId xmlns:a16="http://schemas.microsoft.com/office/drawing/2014/main" id="{94B8064B-4FFD-4799-BA33-ECF4B189D3DC}"/>
            </a:ext>
          </a:extLst>
        </xdr:cNvPr>
        <xdr:cNvSpPr/>
      </xdr:nvSpPr>
      <xdr:spPr>
        <a:xfrm>
          <a:off x="15197599" y="2448025"/>
          <a:ext cx="2339156" cy="214036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19050</xdr:colOff>
      <xdr:row>25</xdr:row>
      <xdr:rowOff>104775</xdr:rowOff>
    </xdr:from>
    <xdr:to>
      <xdr:col>22</xdr:col>
      <xdr:colOff>463550</xdr:colOff>
      <xdr:row>25</xdr:row>
      <xdr:rowOff>104776</xdr:rowOff>
    </xdr:to>
    <xdr:cxnSp macro="">
      <xdr:nvCxnSpPr>
        <xdr:cNvPr id="9" name="Straight Connector 8">
          <a:extLst>
            <a:ext uri="{FF2B5EF4-FFF2-40B4-BE49-F238E27FC236}">
              <a16:creationId xmlns:a16="http://schemas.microsoft.com/office/drawing/2014/main" id="{92B7EF73-85C5-4C22-95EC-E3A4ECF03BE8}"/>
            </a:ext>
          </a:extLst>
        </xdr:cNvPr>
        <xdr:cNvCxnSpPr/>
      </xdr:nvCxnSpPr>
      <xdr:spPr>
        <a:xfrm flipV="1">
          <a:off x="2676525" y="4787900"/>
          <a:ext cx="14820900" cy="1"/>
        </a:xfrm>
        <a:prstGeom prst="line">
          <a:avLst/>
        </a:prstGeom>
        <a:ln w="9525" cap="flat" cmpd="sng" algn="ctr">
          <a:solidFill>
            <a:schemeClr val="accent3"/>
          </a:solidFill>
          <a:prstDash val="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19</xdr:col>
      <xdr:colOff>47625</xdr:colOff>
      <xdr:row>2</xdr:row>
      <xdr:rowOff>123826</xdr:rowOff>
    </xdr:from>
    <xdr:to>
      <xdr:col>23</xdr:col>
      <xdr:colOff>57150</xdr:colOff>
      <xdr:row>9</xdr:row>
      <xdr:rowOff>95250</xdr:rowOff>
    </xdr:to>
    <xdr:sp macro="" textlink="">
      <xdr:nvSpPr>
        <xdr:cNvPr id="10" name="Rectangle 9">
          <a:extLst>
            <a:ext uri="{FF2B5EF4-FFF2-40B4-BE49-F238E27FC236}">
              <a16:creationId xmlns:a16="http://schemas.microsoft.com/office/drawing/2014/main" id="{12CBF1A0-F546-4E1D-9217-8B42FBD7334F}"/>
            </a:ext>
          </a:extLst>
        </xdr:cNvPr>
        <xdr:cNvSpPr/>
      </xdr:nvSpPr>
      <xdr:spPr>
        <a:xfrm>
          <a:off x="15132050" y="368301"/>
          <a:ext cx="2565400" cy="1298574"/>
        </a:xfrm>
        <a:prstGeom prst="rect">
          <a:avLst/>
        </a:prstGeom>
        <a:no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295463</xdr:colOff>
      <xdr:row>23</xdr:row>
      <xdr:rowOff>107952</xdr:rowOff>
    </xdr:from>
    <xdr:to>
      <xdr:col>12</xdr:col>
      <xdr:colOff>126438</xdr:colOff>
      <xdr:row>24</xdr:row>
      <xdr:rowOff>196851</xdr:rowOff>
    </xdr:to>
    <xdr:sp macro="" textlink="">
      <xdr:nvSpPr>
        <xdr:cNvPr id="11" name="TextBox 10">
          <a:extLst>
            <a:ext uri="{FF2B5EF4-FFF2-40B4-BE49-F238E27FC236}">
              <a16:creationId xmlns:a16="http://schemas.microsoft.com/office/drawing/2014/main" id="{EA15487A-B127-493D-A8E8-80933EDE9515}"/>
            </a:ext>
          </a:extLst>
        </xdr:cNvPr>
        <xdr:cNvSpPr txBox="1"/>
      </xdr:nvSpPr>
      <xdr:spPr>
        <a:xfrm>
          <a:off x="4441639" y="4220511"/>
          <a:ext cx="5243417" cy="268193"/>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i="1"/>
            <a:t>*Note</a:t>
          </a:r>
          <a:r>
            <a:rPr lang="en-US" sz="900" b="1" i="1" baseline="0"/>
            <a:t> that applicants must include the pump curve on the site plan, along with all of the necessary inputs. </a:t>
          </a:r>
          <a:endParaRPr lang="en-US" sz="900" i="1"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76201</xdr:colOff>
      <xdr:row>5</xdr:row>
      <xdr:rowOff>25401</xdr:rowOff>
    </xdr:from>
    <xdr:to>
      <xdr:col>4</xdr:col>
      <xdr:colOff>323849</xdr:colOff>
      <xdr:row>19</xdr:row>
      <xdr:rowOff>38100</xdr:rowOff>
    </xdr:to>
    <xdr:sp macro="" textlink="">
      <xdr:nvSpPr>
        <xdr:cNvPr id="2" name="TextBox 1">
          <a:extLst>
            <a:ext uri="{FF2B5EF4-FFF2-40B4-BE49-F238E27FC236}">
              <a16:creationId xmlns:a16="http://schemas.microsoft.com/office/drawing/2014/main" id="{E41E6E50-606B-4529-ADBD-4954837EA58B}"/>
            </a:ext>
          </a:extLst>
        </xdr:cNvPr>
        <xdr:cNvSpPr txBox="1"/>
      </xdr:nvSpPr>
      <xdr:spPr>
        <a:xfrm>
          <a:off x="76201" y="638176"/>
          <a:ext cx="2914648" cy="2628899"/>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solidFill>
                <a:schemeClr val="dk1"/>
              </a:solidFill>
              <a:effectLst/>
              <a:latin typeface="+mn-lt"/>
              <a:ea typeface="+mn-ea"/>
              <a:cs typeface="+mn-cs"/>
            </a:rPr>
            <a:t>Example:</a:t>
          </a:r>
          <a:r>
            <a:rPr lang="en-US" sz="1100" b="1" i="1" baseline="0">
              <a:solidFill>
                <a:schemeClr val="dk1"/>
              </a:solidFill>
              <a:effectLst/>
              <a:latin typeface="+mn-lt"/>
              <a:ea typeface="+mn-ea"/>
              <a:cs typeface="+mn-cs"/>
            </a:rPr>
            <a:t> </a:t>
          </a:r>
          <a:endParaRPr lang="en-US">
            <a:effectLst/>
          </a:endParaRPr>
        </a:p>
        <a:p>
          <a:r>
            <a:rPr lang="en-US" sz="1100" baseline="0">
              <a:solidFill>
                <a:schemeClr val="dk1"/>
              </a:solidFill>
              <a:effectLst/>
              <a:latin typeface="+mn-lt"/>
              <a:ea typeface="+mn-ea"/>
              <a:cs typeface="+mn-cs"/>
            </a:rPr>
            <a:t>- 1 pump </a:t>
          </a:r>
          <a:endParaRPr lang="en-US">
            <a:effectLst/>
          </a:endParaRPr>
        </a:p>
        <a:p>
          <a:r>
            <a:rPr lang="en-US" sz="1100" baseline="0">
              <a:solidFill>
                <a:schemeClr val="dk1"/>
              </a:solidFill>
              <a:effectLst/>
              <a:latin typeface="+mn-lt"/>
              <a:ea typeface="+mn-ea"/>
              <a:cs typeface="+mn-cs"/>
            </a:rPr>
            <a:t>- Fittings: 1 strainer, 1 swing check valve, 3 ball valves, 3 standards elbows, 1 45° elbow, 1 'flow thru run' tee, 1 'side to run' tee</a:t>
          </a:r>
          <a:endParaRPr lang="en-US">
            <a:effectLst/>
          </a:endParaRPr>
        </a:p>
        <a:p>
          <a:r>
            <a:rPr lang="en-US" sz="1100" baseline="0">
              <a:solidFill>
                <a:schemeClr val="dk1"/>
              </a:solidFill>
              <a:effectLst/>
              <a:latin typeface="+mn-lt"/>
              <a:ea typeface="+mn-ea"/>
              <a:cs typeface="+mn-cs"/>
            </a:rPr>
            <a:t>- Pump start level: 152.08' </a:t>
          </a:r>
          <a:endParaRPr lang="en-US">
            <a:effectLst/>
          </a:endParaRPr>
        </a:p>
        <a:p>
          <a:r>
            <a:rPr lang="en-US" sz="1100" baseline="0">
              <a:solidFill>
                <a:schemeClr val="dk1"/>
              </a:solidFill>
              <a:effectLst/>
              <a:latin typeface="+mn-lt"/>
              <a:ea typeface="+mn-ea"/>
              <a:cs typeface="+mn-cs"/>
            </a:rPr>
            <a:t>- Pump stop level: 151.75' </a:t>
          </a:r>
          <a:endParaRPr lang="en-US">
            <a:effectLst/>
          </a:endParaRPr>
        </a:p>
        <a:p>
          <a:r>
            <a:rPr lang="en-US" sz="1100" baseline="0">
              <a:solidFill>
                <a:schemeClr val="dk1"/>
              </a:solidFill>
              <a:effectLst/>
              <a:latin typeface="+mn-lt"/>
              <a:ea typeface="+mn-ea"/>
              <a:cs typeface="+mn-cs"/>
            </a:rPr>
            <a:t>- Force main discharge elevation: 162' </a:t>
          </a:r>
          <a:endParaRPr lang="en-US">
            <a:effectLst/>
          </a:endParaRPr>
        </a:p>
        <a:p>
          <a:r>
            <a:rPr lang="en-US" sz="1100" baseline="0">
              <a:solidFill>
                <a:schemeClr val="dk1"/>
              </a:solidFill>
              <a:effectLst/>
              <a:latin typeface="+mn-lt"/>
              <a:ea typeface="+mn-ea"/>
              <a:cs typeface="+mn-cs"/>
            </a:rPr>
            <a:t>- Detention volume: 1919 ft</a:t>
          </a:r>
          <a:r>
            <a:rPr lang="en-US" sz="1100" baseline="30000">
              <a:solidFill>
                <a:schemeClr val="dk1"/>
              </a:solidFill>
              <a:effectLst/>
              <a:latin typeface="+mn-lt"/>
              <a:ea typeface="+mn-ea"/>
              <a:cs typeface="+mn-cs"/>
            </a:rPr>
            <a:t>3</a:t>
          </a:r>
          <a:endParaRPr lang="en-US">
            <a:effectLst/>
          </a:endParaRPr>
        </a:p>
        <a:p>
          <a:r>
            <a:rPr lang="en-US" sz="1100" baseline="0">
              <a:solidFill>
                <a:schemeClr val="dk1"/>
              </a:solidFill>
              <a:effectLst/>
              <a:latin typeface="+mn-lt"/>
              <a:ea typeface="+mn-ea"/>
              <a:cs typeface="+mn-cs"/>
            </a:rPr>
            <a:t>- Detention tank footprint: 366 ft</a:t>
          </a:r>
          <a:r>
            <a:rPr lang="en-US" sz="1100" baseline="30000">
              <a:solidFill>
                <a:schemeClr val="dk1"/>
              </a:solidFill>
              <a:effectLst/>
              <a:latin typeface="+mn-lt"/>
              <a:ea typeface="+mn-ea"/>
              <a:cs typeface="+mn-cs"/>
            </a:rPr>
            <a:t>2</a:t>
          </a:r>
          <a:endParaRPr lang="en-US">
            <a:effectLst/>
          </a:endParaRPr>
        </a:p>
        <a:p>
          <a:r>
            <a:rPr lang="en-US" sz="1100" baseline="0">
              <a:solidFill>
                <a:schemeClr val="dk1"/>
              </a:solidFill>
              <a:effectLst/>
              <a:latin typeface="+mn-lt"/>
              <a:ea typeface="+mn-ea"/>
              <a:cs typeface="+mn-cs"/>
            </a:rPr>
            <a:t>- Force main diameter: 3" </a:t>
          </a:r>
          <a:endParaRPr lang="en-US">
            <a:effectLst/>
          </a:endParaRPr>
        </a:p>
        <a:p>
          <a:r>
            <a:rPr lang="en-US" sz="1100" baseline="0">
              <a:solidFill>
                <a:schemeClr val="dk1"/>
              </a:solidFill>
              <a:effectLst/>
              <a:latin typeface="+mn-lt"/>
              <a:ea typeface="+mn-ea"/>
              <a:cs typeface="+mn-cs"/>
            </a:rPr>
            <a:t>- Force main length: 62' </a:t>
          </a:r>
          <a:endParaRPr lang="en-US">
            <a:effectLst/>
          </a:endParaRPr>
        </a:p>
        <a:p>
          <a:r>
            <a:rPr lang="en-US" sz="1100" baseline="0">
              <a:solidFill>
                <a:schemeClr val="dk1"/>
              </a:solidFill>
              <a:effectLst/>
              <a:latin typeface="+mn-lt"/>
              <a:ea typeface="+mn-ea"/>
              <a:cs typeface="+mn-cs"/>
            </a:rPr>
            <a:t>- Hazen-Williams coefficient: 130*</a:t>
          </a:r>
          <a:endParaRPr lang="en-US">
            <a:effectLst/>
          </a:endParaRPr>
        </a:p>
        <a:p>
          <a:endParaRPr lang="en-US" sz="1100" b="1" i="1" baseline="0"/>
        </a:p>
      </xdr:txBody>
    </xdr:sp>
    <xdr:clientData/>
  </xdr:twoCellAnchor>
  <xdr:twoCellAnchor>
    <xdr:from>
      <xdr:col>0</xdr:col>
      <xdr:colOff>82552</xdr:colOff>
      <xdr:row>19</xdr:row>
      <xdr:rowOff>142877</xdr:rowOff>
    </xdr:from>
    <xdr:to>
      <xdr:col>4</xdr:col>
      <xdr:colOff>381000</xdr:colOff>
      <xdr:row>23</xdr:row>
      <xdr:rowOff>82550</xdr:rowOff>
    </xdr:to>
    <xdr:sp macro="" textlink="">
      <xdr:nvSpPr>
        <xdr:cNvPr id="3" name="TextBox 2">
          <a:extLst>
            <a:ext uri="{FF2B5EF4-FFF2-40B4-BE49-F238E27FC236}">
              <a16:creationId xmlns:a16="http://schemas.microsoft.com/office/drawing/2014/main" id="{61FC79FD-D94B-4611-8961-F0E91B572E60}"/>
            </a:ext>
          </a:extLst>
        </xdr:cNvPr>
        <xdr:cNvSpPr txBox="1"/>
      </xdr:nvSpPr>
      <xdr:spPr>
        <a:xfrm>
          <a:off x="85727" y="3368677"/>
          <a:ext cx="2962273" cy="669923"/>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i="1"/>
            <a:t>*Choosing Hazen-Williams Coefficient:</a:t>
          </a:r>
          <a:r>
            <a:rPr lang="en-US" sz="900" b="1" i="1" baseline="0"/>
            <a:t> </a:t>
          </a:r>
        </a:p>
        <a:p>
          <a:r>
            <a:rPr lang="en-US" sz="900" i="1" baseline="0"/>
            <a:t>New Wrought or Cast Iron, Steel, Ductile Iron, Vitrified: 130 </a:t>
          </a:r>
        </a:p>
        <a:p>
          <a:r>
            <a:rPr lang="en-US" sz="900" i="1" baseline="0"/>
            <a:t>New Concrete: 120 </a:t>
          </a:r>
        </a:p>
        <a:p>
          <a:r>
            <a:rPr lang="en-US" sz="900" i="1" baseline="0"/>
            <a:t>Old Concrete or Brick: 100</a:t>
          </a:r>
        </a:p>
      </xdr:txBody>
    </xdr:sp>
    <xdr:clientData/>
  </xdr:twoCellAnchor>
  <xdr:twoCellAnchor>
    <xdr:from>
      <xdr:col>13</xdr:col>
      <xdr:colOff>123825</xdr:colOff>
      <xdr:row>2</xdr:row>
      <xdr:rowOff>85725</xdr:rowOff>
    </xdr:from>
    <xdr:to>
      <xdr:col>18</xdr:col>
      <xdr:colOff>1800225</xdr:colOff>
      <xdr:row>17</xdr:row>
      <xdr:rowOff>180974</xdr:rowOff>
    </xdr:to>
    <xdr:graphicFrame macro="">
      <xdr:nvGraphicFramePr>
        <xdr:cNvPr id="4" name="Chart 3">
          <a:extLst>
            <a:ext uri="{FF2B5EF4-FFF2-40B4-BE49-F238E27FC236}">
              <a16:creationId xmlns:a16="http://schemas.microsoft.com/office/drawing/2014/main" id="{03C97660-1A46-44DA-88D3-4E92A51F98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285750</xdr:colOff>
      <xdr:row>2</xdr:row>
      <xdr:rowOff>219074</xdr:rowOff>
    </xdr:from>
    <xdr:to>
      <xdr:col>13</xdr:col>
      <xdr:colOff>38100</xdr:colOff>
      <xdr:row>12</xdr:row>
      <xdr:rowOff>81936</xdr:rowOff>
    </xdr:to>
    <xdr:sp macro="" textlink="">
      <xdr:nvSpPr>
        <xdr:cNvPr id="5" name="Rectangle 4">
          <a:extLst>
            <a:ext uri="{FF2B5EF4-FFF2-40B4-BE49-F238E27FC236}">
              <a16:creationId xmlns:a16="http://schemas.microsoft.com/office/drawing/2014/main" id="{B35AE3DA-D113-4A37-AC06-22821D9B1C09}"/>
            </a:ext>
          </a:extLst>
        </xdr:cNvPr>
        <xdr:cNvSpPr/>
      </xdr:nvSpPr>
      <xdr:spPr>
        <a:xfrm>
          <a:off x="6867525" y="222249"/>
          <a:ext cx="2952750" cy="182501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228600</xdr:colOff>
      <xdr:row>13</xdr:row>
      <xdr:rowOff>114300</xdr:rowOff>
    </xdr:from>
    <xdr:to>
      <xdr:col>12</xdr:col>
      <xdr:colOff>114299</xdr:colOff>
      <xdr:row>23</xdr:row>
      <xdr:rowOff>152400</xdr:rowOff>
    </xdr:to>
    <xdr:sp macro="" textlink="">
      <xdr:nvSpPr>
        <xdr:cNvPr id="6" name="Rectangle 5">
          <a:extLst>
            <a:ext uri="{FF2B5EF4-FFF2-40B4-BE49-F238E27FC236}">
              <a16:creationId xmlns:a16="http://schemas.microsoft.com/office/drawing/2014/main" id="{5810B375-1989-4028-80A9-3BFF9302C690}"/>
            </a:ext>
          </a:extLst>
        </xdr:cNvPr>
        <xdr:cNvSpPr/>
      </xdr:nvSpPr>
      <xdr:spPr>
        <a:xfrm>
          <a:off x="6810375" y="2257425"/>
          <a:ext cx="2876549" cy="18478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123826</xdr:colOff>
      <xdr:row>18</xdr:row>
      <xdr:rowOff>152401</xdr:rowOff>
    </xdr:from>
    <xdr:to>
      <xdr:col>18</xdr:col>
      <xdr:colOff>1854200</xdr:colOff>
      <xdr:row>25</xdr:row>
      <xdr:rowOff>123825</xdr:rowOff>
    </xdr:to>
    <xdr:sp macro="" textlink="">
      <xdr:nvSpPr>
        <xdr:cNvPr id="7" name="Rectangle 6">
          <a:extLst>
            <a:ext uri="{FF2B5EF4-FFF2-40B4-BE49-F238E27FC236}">
              <a16:creationId xmlns:a16="http://schemas.microsoft.com/office/drawing/2014/main" id="{2D8A3485-2A19-4A6B-AF16-1F841A37222A}"/>
            </a:ext>
          </a:extLst>
        </xdr:cNvPr>
        <xdr:cNvSpPr/>
      </xdr:nvSpPr>
      <xdr:spPr>
        <a:xfrm>
          <a:off x="9902826" y="3200401"/>
          <a:ext cx="5251449" cy="123507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19051</xdr:colOff>
      <xdr:row>14</xdr:row>
      <xdr:rowOff>133348</xdr:rowOff>
    </xdr:from>
    <xdr:to>
      <xdr:col>22</xdr:col>
      <xdr:colOff>238126</xdr:colOff>
      <xdr:row>26</xdr:row>
      <xdr:rowOff>40967</xdr:rowOff>
    </xdr:to>
    <xdr:sp macro="" textlink="">
      <xdr:nvSpPr>
        <xdr:cNvPr id="8" name="Rectangle 7">
          <a:extLst>
            <a:ext uri="{FF2B5EF4-FFF2-40B4-BE49-F238E27FC236}">
              <a16:creationId xmlns:a16="http://schemas.microsoft.com/office/drawing/2014/main" id="{9413B013-5794-4C47-AF1A-3DAC01DDE491}"/>
            </a:ext>
          </a:extLst>
        </xdr:cNvPr>
        <xdr:cNvSpPr/>
      </xdr:nvSpPr>
      <xdr:spPr>
        <a:xfrm>
          <a:off x="15201901" y="2457448"/>
          <a:ext cx="2339975" cy="210789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19050</xdr:colOff>
      <xdr:row>26</xdr:row>
      <xdr:rowOff>104775</xdr:rowOff>
    </xdr:from>
    <xdr:to>
      <xdr:col>22</xdr:col>
      <xdr:colOff>463550</xdr:colOff>
      <xdr:row>26</xdr:row>
      <xdr:rowOff>104776</xdr:rowOff>
    </xdr:to>
    <xdr:cxnSp macro="">
      <xdr:nvCxnSpPr>
        <xdr:cNvPr id="9" name="Straight Connector 8">
          <a:extLst>
            <a:ext uri="{FF2B5EF4-FFF2-40B4-BE49-F238E27FC236}">
              <a16:creationId xmlns:a16="http://schemas.microsoft.com/office/drawing/2014/main" id="{C3EA9CB5-0D46-4E99-86E3-7D1C7B8CA58C}"/>
            </a:ext>
          </a:extLst>
        </xdr:cNvPr>
        <xdr:cNvCxnSpPr/>
      </xdr:nvCxnSpPr>
      <xdr:spPr>
        <a:xfrm flipV="1">
          <a:off x="2686050" y="4625975"/>
          <a:ext cx="15087600" cy="1"/>
        </a:xfrm>
        <a:prstGeom prst="line">
          <a:avLst/>
        </a:prstGeom>
        <a:ln w="9525" cap="flat" cmpd="sng" algn="ctr">
          <a:solidFill>
            <a:schemeClr val="accent3"/>
          </a:solidFill>
          <a:prstDash val="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19</xdr:col>
      <xdr:colOff>47625</xdr:colOff>
      <xdr:row>3</xdr:row>
      <xdr:rowOff>123826</xdr:rowOff>
    </xdr:from>
    <xdr:to>
      <xdr:col>23</xdr:col>
      <xdr:colOff>57150</xdr:colOff>
      <xdr:row>10</xdr:row>
      <xdr:rowOff>95250</xdr:rowOff>
    </xdr:to>
    <xdr:sp macro="" textlink="">
      <xdr:nvSpPr>
        <xdr:cNvPr id="10" name="Rectangle 9">
          <a:extLst>
            <a:ext uri="{FF2B5EF4-FFF2-40B4-BE49-F238E27FC236}">
              <a16:creationId xmlns:a16="http://schemas.microsoft.com/office/drawing/2014/main" id="{CC08A46D-AA03-4C6C-8CBE-84F7A7B478C9}"/>
            </a:ext>
          </a:extLst>
        </xdr:cNvPr>
        <xdr:cNvSpPr/>
      </xdr:nvSpPr>
      <xdr:spPr>
        <a:xfrm>
          <a:off x="15227300" y="368301"/>
          <a:ext cx="2746375" cy="1327149"/>
        </a:xfrm>
        <a:prstGeom prst="rect">
          <a:avLst/>
        </a:prstGeom>
        <a:no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295463</xdr:colOff>
      <xdr:row>24</xdr:row>
      <xdr:rowOff>107952</xdr:rowOff>
    </xdr:from>
    <xdr:to>
      <xdr:col>12</xdr:col>
      <xdr:colOff>126438</xdr:colOff>
      <xdr:row>25</xdr:row>
      <xdr:rowOff>196851</xdr:rowOff>
    </xdr:to>
    <xdr:sp macro="" textlink="">
      <xdr:nvSpPr>
        <xdr:cNvPr id="11" name="TextBox 10">
          <a:extLst>
            <a:ext uri="{FF2B5EF4-FFF2-40B4-BE49-F238E27FC236}">
              <a16:creationId xmlns:a16="http://schemas.microsoft.com/office/drawing/2014/main" id="{C969EA76-211A-4536-9CED-D6EF3A8C830C}"/>
            </a:ext>
          </a:extLst>
        </xdr:cNvPr>
        <xdr:cNvSpPr txBox="1"/>
      </xdr:nvSpPr>
      <xdr:spPr>
        <a:xfrm>
          <a:off x="4435663" y="4238627"/>
          <a:ext cx="5260225" cy="276224"/>
        </a:xfrm>
        <a:prstGeom prst="rect">
          <a:avLst/>
        </a:prstGeom>
        <a:solidFill>
          <a:schemeClr val="lt1"/>
        </a:solid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i="1"/>
            <a:t>*Note</a:t>
          </a:r>
          <a:r>
            <a:rPr lang="en-US" sz="900" b="1" i="1" baseline="0"/>
            <a:t> that applicants must include the pump curve on the site plan, along with all of the necessary inputs. </a:t>
          </a:r>
          <a:endParaRPr lang="en-US" sz="900" i="1"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8E7DA-8AD5-49A8-8E09-3DAACA8C5633}">
  <dimension ref="A1"/>
  <sheetViews>
    <sheetView showGridLines="0" workbookViewId="0">
      <selection activeCell="P10" sqref="P10"/>
    </sheetView>
  </sheetViews>
  <sheetFormatPr defaultRowHeight="15" x14ac:dyDescent="0.25"/>
  <sheetData/>
  <sheetProtection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27B45-B329-49CE-A834-5FF91ED40E07}">
  <dimension ref="A1:N36"/>
  <sheetViews>
    <sheetView topLeftCell="A9" zoomScale="92" workbookViewId="0">
      <selection activeCell="A10" sqref="A10"/>
    </sheetView>
  </sheetViews>
  <sheetFormatPr defaultColWidth="8.7109375" defaultRowHeight="14.25" x14ac:dyDescent="0.2"/>
  <cols>
    <col min="1" max="1" width="156.42578125" style="3" customWidth="1"/>
    <col min="2" max="2" width="171.5703125" style="3" bestFit="1" customWidth="1"/>
    <col min="3" max="12" width="8.7109375" style="3"/>
    <col min="13" max="13" width="129.28515625" style="3" customWidth="1"/>
    <col min="14" max="14" width="97.5703125" style="3" customWidth="1"/>
    <col min="15" max="16384" width="8.7109375" style="3"/>
  </cols>
  <sheetData>
    <row r="1" spans="1:14" x14ac:dyDescent="0.2">
      <c r="A1" s="107" t="s">
        <v>0</v>
      </c>
    </row>
    <row r="2" spans="1:14" ht="18.75" x14ac:dyDescent="0.25">
      <c r="A2" s="1" t="s">
        <v>1</v>
      </c>
      <c r="B2" s="2"/>
      <c r="C2" s="2"/>
      <c r="D2" s="2"/>
      <c r="E2" s="2"/>
      <c r="F2" s="2"/>
      <c r="G2" s="2"/>
      <c r="H2" s="2"/>
      <c r="I2" s="2"/>
      <c r="J2" s="2"/>
      <c r="K2" s="2"/>
      <c r="L2" s="2"/>
      <c r="M2" s="2"/>
      <c r="N2" s="2"/>
    </row>
    <row r="3" spans="1:14" ht="16.5" x14ac:dyDescent="0.25">
      <c r="A3" s="4" t="s">
        <v>2</v>
      </c>
      <c r="B3" s="2"/>
      <c r="C3" s="2"/>
      <c r="D3" s="2"/>
      <c r="E3" s="2"/>
      <c r="F3" s="2"/>
      <c r="G3" s="2"/>
      <c r="H3" s="2"/>
      <c r="I3" s="2"/>
      <c r="J3" s="2"/>
      <c r="K3" s="2"/>
      <c r="L3" s="2"/>
      <c r="M3" s="2"/>
      <c r="N3" s="2"/>
    </row>
    <row r="5" spans="1:14" ht="92.1" customHeight="1" x14ac:dyDescent="0.2">
      <c r="A5" s="5" t="s">
        <v>3</v>
      </c>
    </row>
    <row r="6" spans="1:14" ht="28.5" x14ac:dyDescent="0.2">
      <c r="A6" s="5" t="s">
        <v>4</v>
      </c>
    </row>
    <row r="7" spans="1:14" ht="240" customHeight="1" x14ac:dyDescent="0.2">
      <c r="A7" s="6"/>
    </row>
    <row r="8" spans="1:14" ht="28.5" x14ac:dyDescent="0.2">
      <c r="A8" s="5" t="s">
        <v>5</v>
      </c>
    </row>
    <row r="9" spans="1:14" ht="304.5" customHeight="1" x14ac:dyDescent="0.2">
      <c r="A9" s="5"/>
    </row>
    <row r="10" spans="1:14" ht="213.75" x14ac:dyDescent="0.2">
      <c r="A10" s="5" t="s">
        <v>6</v>
      </c>
    </row>
    <row r="11" spans="1:14" ht="42.75" x14ac:dyDescent="0.2">
      <c r="A11" s="7" t="s">
        <v>7</v>
      </c>
      <c r="B11" s="8"/>
    </row>
    <row r="12" spans="1:14" ht="324.75" customHeight="1" x14ac:dyDescent="0.2">
      <c r="A12" s="7"/>
      <c r="B12" s="8"/>
    </row>
    <row r="13" spans="1:14" ht="225.95" customHeight="1" x14ac:dyDescent="0.2">
      <c r="A13" s="7" t="s">
        <v>8</v>
      </c>
      <c r="B13" s="9"/>
    </row>
    <row r="14" spans="1:14" ht="186" customHeight="1" x14ac:dyDescent="0.2">
      <c r="A14" s="7"/>
      <c r="B14" s="9"/>
    </row>
    <row r="15" spans="1:14" ht="71.25" x14ac:dyDescent="0.2">
      <c r="A15" s="7" t="s">
        <v>9</v>
      </c>
      <c r="B15" s="9"/>
      <c r="C15" s="10"/>
    </row>
    <row r="16" spans="1:14" ht="273" customHeight="1" x14ac:dyDescent="0.2">
      <c r="A16" s="7"/>
      <c r="B16" s="9"/>
      <c r="C16" s="10"/>
    </row>
    <row r="17" spans="1:3" ht="30" customHeight="1" x14ac:dyDescent="0.2">
      <c r="A17" s="11" t="s">
        <v>10</v>
      </c>
      <c r="B17" s="9"/>
      <c r="C17" s="10"/>
    </row>
    <row r="18" spans="1:3" ht="119.25" customHeight="1" x14ac:dyDescent="0.2">
      <c r="A18" s="11"/>
      <c r="B18" s="9"/>
      <c r="C18" s="10"/>
    </row>
    <row r="19" spans="1:3" x14ac:dyDescent="0.2">
      <c r="A19" s="12"/>
      <c r="B19" s="9"/>
    </row>
    <row r="20" spans="1:3" x14ac:dyDescent="0.2">
      <c r="A20" s="12"/>
      <c r="B20" s="9"/>
    </row>
    <row r="21" spans="1:3" x14ac:dyDescent="0.2">
      <c r="A21" s="12"/>
      <c r="B21" s="9"/>
    </row>
    <row r="22" spans="1:3" x14ac:dyDescent="0.2">
      <c r="A22" s="12"/>
      <c r="B22" s="9"/>
    </row>
    <row r="23" spans="1:3" x14ac:dyDescent="0.2">
      <c r="A23" s="13"/>
      <c r="B23" s="12"/>
    </row>
    <row r="24" spans="1:3" x14ac:dyDescent="0.2">
      <c r="A24" s="13"/>
      <c r="B24" s="12"/>
    </row>
    <row r="25" spans="1:3" x14ac:dyDescent="0.2">
      <c r="A25" s="12"/>
      <c r="B25" s="14"/>
    </row>
    <row r="26" spans="1:3" x14ac:dyDescent="0.2">
      <c r="A26" s="12"/>
      <c r="B26" s="14"/>
    </row>
    <row r="27" spans="1:3" x14ac:dyDescent="0.2">
      <c r="B27" s="10"/>
    </row>
    <row r="28" spans="1:3" x14ac:dyDescent="0.2">
      <c r="B28" s="10"/>
    </row>
    <row r="29" spans="1:3" x14ac:dyDescent="0.2">
      <c r="B29" s="10"/>
    </row>
    <row r="30" spans="1:3" x14ac:dyDescent="0.2">
      <c r="B30" s="10"/>
    </row>
    <row r="31" spans="1:3" x14ac:dyDescent="0.2">
      <c r="B31" s="10"/>
    </row>
    <row r="32" spans="1:3" x14ac:dyDescent="0.2">
      <c r="B32" s="10"/>
    </row>
    <row r="33" spans="1:2" x14ac:dyDescent="0.2">
      <c r="B33" s="10"/>
    </row>
    <row r="34" spans="1:2" x14ac:dyDescent="0.2">
      <c r="B34" s="10"/>
    </row>
    <row r="35" spans="1:2" x14ac:dyDescent="0.2">
      <c r="A35" s="15"/>
    </row>
    <row r="36" spans="1:2" x14ac:dyDescent="0.2">
      <c r="A36" s="15"/>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2DA9C-B3CB-4A17-8050-D2046E0496C6}">
  <dimension ref="A1:Y39"/>
  <sheetViews>
    <sheetView tabSelected="1" zoomScale="98" zoomScaleNormal="115" workbookViewId="0">
      <selection activeCell="Q43" sqref="Q43"/>
    </sheetView>
  </sheetViews>
  <sheetFormatPr defaultColWidth="8.7109375" defaultRowHeight="14.25" x14ac:dyDescent="0.2"/>
  <cols>
    <col min="1" max="1" width="14.85546875" style="3" customWidth="1"/>
    <col min="2" max="2" width="10.85546875" style="3" customWidth="1"/>
    <col min="3" max="3" width="4.85546875" style="3" customWidth="1"/>
    <col min="4" max="4" width="9.28515625" style="3" bestFit="1" customWidth="1"/>
    <col min="5" max="5" width="6.42578125" style="3" customWidth="1"/>
    <col min="6" max="6" width="14.7109375" style="3" customWidth="1"/>
    <col min="7" max="7" width="18.7109375" style="3" customWidth="1"/>
    <col min="8" max="8" width="5.42578125" style="3" customWidth="1"/>
    <col min="9" max="9" width="10.7109375" style="3" customWidth="1"/>
    <col min="10" max="10" width="4.5703125" style="3" bestFit="1" customWidth="1"/>
    <col min="11" max="11" width="27.85546875" style="3" customWidth="1"/>
    <col min="12" max="12" width="10.42578125" style="3" customWidth="1"/>
    <col min="13" max="13" width="3" style="3" bestFit="1" customWidth="1"/>
    <col min="14" max="14" width="2.42578125" style="3" customWidth="1"/>
    <col min="15" max="15" width="12.5703125" style="3" customWidth="1"/>
    <col min="16" max="17" width="9.28515625" style="3" bestFit="1" customWidth="1"/>
    <col min="18" max="18" width="18.28515625" style="3" bestFit="1" customWidth="1"/>
    <col min="19" max="19" width="27" style="3" customWidth="1"/>
    <col min="20" max="20" width="1.140625" style="3" customWidth="1"/>
    <col min="21" max="21" width="21.42578125" style="3" customWidth="1"/>
    <col min="22" max="22" width="9.28515625" style="3" bestFit="1" customWidth="1"/>
    <col min="23" max="16384" width="8.7109375" style="3"/>
  </cols>
  <sheetData>
    <row r="1" spans="1:24" x14ac:dyDescent="0.2">
      <c r="S1" s="106" t="s">
        <v>0</v>
      </c>
    </row>
    <row r="2" spans="1:24" ht="18.75" x14ac:dyDescent="0.25">
      <c r="A2" s="1" t="s">
        <v>11</v>
      </c>
      <c r="F2" s="105" t="s">
        <v>12</v>
      </c>
      <c r="G2" s="68"/>
      <c r="H2" s="68"/>
      <c r="I2" s="70"/>
      <c r="J2" s="16"/>
      <c r="N2" s="16"/>
      <c r="O2" s="16"/>
      <c r="P2" s="16"/>
      <c r="Q2" s="16"/>
      <c r="R2" s="16"/>
      <c r="S2" s="16"/>
      <c r="T2" s="16"/>
      <c r="U2" s="16"/>
      <c r="V2" s="16"/>
      <c r="W2" s="16"/>
      <c r="X2" s="16"/>
    </row>
    <row r="3" spans="1:24" x14ac:dyDescent="0.2">
      <c r="A3" s="18" t="s">
        <v>13</v>
      </c>
      <c r="B3" s="19"/>
      <c r="F3" s="20" t="s">
        <v>14</v>
      </c>
      <c r="H3" s="21" t="s">
        <v>15</v>
      </c>
      <c r="I3" s="22" t="s">
        <v>16</v>
      </c>
      <c r="J3" s="23"/>
      <c r="K3" s="24" t="s">
        <v>17</v>
      </c>
      <c r="L3" s="16"/>
      <c r="M3" s="16"/>
      <c r="N3" s="16"/>
      <c r="Q3" s="16"/>
      <c r="R3" s="16"/>
      <c r="S3" s="16"/>
      <c r="T3" s="16"/>
      <c r="X3" s="16"/>
    </row>
    <row r="4" spans="1:24" x14ac:dyDescent="0.2">
      <c r="A4" s="18" t="s">
        <v>18</v>
      </c>
      <c r="B4" s="25">
        <f ca="1">TODAY()</f>
        <v>45476</v>
      </c>
      <c r="F4" s="26" t="s">
        <v>19</v>
      </c>
      <c r="H4" s="27">
        <v>320</v>
      </c>
      <c r="I4" s="28"/>
      <c r="J4" s="29"/>
      <c r="K4" s="30" t="s">
        <v>20</v>
      </c>
      <c r="L4" s="31"/>
      <c r="M4" s="16" t="s">
        <v>21</v>
      </c>
      <c r="N4" s="16"/>
      <c r="O4" s="16"/>
      <c r="P4" s="16"/>
      <c r="Q4" s="16"/>
      <c r="R4" s="16"/>
      <c r="S4" s="16"/>
      <c r="T4" s="16"/>
      <c r="U4" s="18" t="s">
        <v>22</v>
      </c>
      <c r="V4" s="131"/>
      <c r="W4" s="132"/>
      <c r="X4" s="16"/>
    </row>
    <row r="5" spans="1:24" x14ac:dyDescent="0.2">
      <c r="F5" s="26" t="s">
        <v>23</v>
      </c>
      <c r="H5" s="27">
        <v>340</v>
      </c>
      <c r="I5" s="28"/>
      <c r="J5" s="29"/>
      <c r="K5" s="16" t="s">
        <v>24</v>
      </c>
      <c r="L5" s="31"/>
      <c r="M5" s="16" t="s">
        <v>21</v>
      </c>
      <c r="N5" s="16"/>
      <c r="O5" s="16"/>
      <c r="P5" s="16"/>
      <c r="Q5" s="16"/>
      <c r="R5" s="16"/>
      <c r="S5" s="16"/>
      <c r="T5" s="16"/>
      <c r="U5" s="18" t="s">
        <v>25</v>
      </c>
      <c r="V5" s="133"/>
      <c r="W5" s="134"/>
      <c r="X5" s="16"/>
    </row>
    <row r="6" spans="1:24" x14ac:dyDescent="0.2">
      <c r="F6" s="26" t="s">
        <v>26</v>
      </c>
      <c r="H6" s="27">
        <v>170</v>
      </c>
      <c r="I6" s="28"/>
      <c r="J6" s="29"/>
      <c r="K6" s="16" t="s">
        <v>27</v>
      </c>
      <c r="L6" s="31"/>
      <c r="M6" s="16" t="s">
        <v>21</v>
      </c>
      <c r="N6" s="16"/>
      <c r="O6" s="16"/>
      <c r="P6" s="16"/>
      <c r="Q6" s="16"/>
      <c r="R6" s="16"/>
      <c r="S6" s="16"/>
      <c r="T6" s="16"/>
      <c r="U6" s="18" t="s">
        <v>28</v>
      </c>
      <c r="V6" s="131"/>
      <c r="W6" s="132"/>
      <c r="X6" s="16"/>
    </row>
    <row r="7" spans="1:24" ht="16.5" x14ac:dyDescent="0.2">
      <c r="F7" s="26" t="s">
        <v>29</v>
      </c>
      <c r="H7" s="27">
        <v>80</v>
      </c>
      <c r="I7" s="28"/>
      <c r="J7" s="29"/>
      <c r="K7" s="16" t="s">
        <v>30</v>
      </c>
      <c r="L7" s="32"/>
      <c r="M7" s="16" t="s">
        <v>31</v>
      </c>
      <c r="N7" s="16"/>
      <c r="O7" s="16"/>
      <c r="P7" s="16"/>
      <c r="Q7" s="16"/>
      <c r="R7" s="16"/>
      <c r="S7" s="16"/>
      <c r="T7" s="16"/>
      <c r="U7" s="18" t="s">
        <v>32</v>
      </c>
      <c r="V7" s="131"/>
      <c r="W7" s="132"/>
      <c r="X7" s="16"/>
    </row>
    <row r="8" spans="1:24" ht="16.5" x14ac:dyDescent="0.2">
      <c r="F8" s="26" t="s">
        <v>33</v>
      </c>
      <c r="H8" s="27">
        <v>7</v>
      </c>
      <c r="I8" s="28"/>
      <c r="J8" s="29"/>
      <c r="K8" s="16" t="s">
        <v>34</v>
      </c>
      <c r="L8" s="32"/>
      <c r="M8" s="16" t="s">
        <v>35</v>
      </c>
      <c r="N8" s="16"/>
      <c r="O8" s="27"/>
      <c r="P8" s="27"/>
      <c r="Q8" s="16"/>
      <c r="R8" s="16"/>
      <c r="S8" s="16"/>
      <c r="T8" s="16"/>
      <c r="U8" s="18" t="s">
        <v>36</v>
      </c>
      <c r="V8" s="131"/>
      <c r="W8" s="132"/>
      <c r="X8" s="16"/>
    </row>
    <row r="9" spans="1:24" ht="16.5" customHeight="1" x14ac:dyDescent="0.2">
      <c r="F9" s="26" t="s">
        <v>37</v>
      </c>
      <c r="H9" s="27">
        <v>4</v>
      </c>
      <c r="I9" s="28"/>
      <c r="J9" s="29"/>
      <c r="K9" s="16" t="s">
        <v>38</v>
      </c>
      <c r="L9" s="33"/>
      <c r="M9" s="16" t="s">
        <v>39</v>
      </c>
      <c r="N9" s="16"/>
      <c r="O9" s="27"/>
      <c r="P9" s="27"/>
      <c r="Q9" s="16"/>
      <c r="R9" s="16"/>
      <c r="S9" s="16"/>
      <c r="T9" s="16"/>
      <c r="U9" s="18" t="s">
        <v>40</v>
      </c>
      <c r="V9" s="131"/>
      <c r="W9" s="132"/>
      <c r="X9" s="16"/>
    </row>
    <row r="10" spans="1:24" x14ac:dyDescent="0.2">
      <c r="F10" s="26" t="s">
        <v>41</v>
      </c>
      <c r="H10" s="27">
        <v>32</v>
      </c>
      <c r="I10" s="28"/>
      <c r="J10" s="29"/>
      <c r="K10" s="16" t="s">
        <v>42</v>
      </c>
      <c r="L10" s="31"/>
      <c r="M10" s="16" t="s">
        <v>21</v>
      </c>
      <c r="N10" s="16"/>
      <c r="O10" s="16"/>
      <c r="P10" s="16"/>
      <c r="Q10" s="16"/>
      <c r="R10" s="16"/>
      <c r="S10" s="16"/>
      <c r="T10" s="16"/>
      <c r="X10" s="16"/>
    </row>
    <row r="11" spans="1:24" x14ac:dyDescent="0.2">
      <c r="F11" s="26" t="s">
        <v>43</v>
      </c>
      <c r="H11" s="27">
        <v>27</v>
      </c>
      <c r="I11" s="28"/>
      <c r="J11" s="29"/>
      <c r="K11" s="30" t="s">
        <v>44</v>
      </c>
      <c r="L11" s="34"/>
      <c r="M11" s="35" t="s">
        <v>45</v>
      </c>
      <c r="N11" s="35"/>
      <c r="O11" s="16"/>
      <c r="P11" s="16"/>
      <c r="Q11" s="16"/>
      <c r="R11" s="16"/>
      <c r="S11" s="16"/>
      <c r="T11" s="16"/>
      <c r="X11" s="16"/>
    </row>
    <row r="12" spans="1:24" x14ac:dyDescent="0.2">
      <c r="F12" s="26" t="s">
        <v>46</v>
      </c>
      <c r="H12" s="27">
        <v>20</v>
      </c>
      <c r="I12" s="28"/>
      <c r="J12" s="29"/>
      <c r="N12" s="16"/>
      <c r="O12" s="16"/>
      <c r="P12" s="16"/>
      <c r="Q12" s="16"/>
      <c r="R12" s="16"/>
      <c r="S12" s="16"/>
      <c r="T12" s="16"/>
      <c r="X12" s="16"/>
    </row>
    <row r="13" spans="1:24" x14ac:dyDescent="0.2">
      <c r="F13" s="26" t="s">
        <v>47</v>
      </c>
      <c r="H13" s="27">
        <v>15</v>
      </c>
      <c r="I13" s="28"/>
      <c r="J13" s="29"/>
      <c r="K13" s="16"/>
      <c r="L13" s="16"/>
      <c r="M13" s="16"/>
      <c r="N13" s="16"/>
      <c r="O13" s="16"/>
      <c r="P13" s="16"/>
      <c r="Q13" s="16"/>
      <c r="R13" s="16"/>
      <c r="S13" s="16"/>
      <c r="T13" s="16"/>
      <c r="X13" s="16"/>
    </row>
    <row r="14" spans="1:24" x14ac:dyDescent="0.2">
      <c r="F14" s="26" t="s">
        <v>48</v>
      </c>
      <c r="H14" s="27">
        <v>30</v>
      </c>
      <c r="I14" s="28"/>
      <c r="J14" s="29"/>
      <c r="K14" s="36" t="s">
        <v>49</v>
      </c>
      <c r="L14" s="16"/>
      <c r="N14" s="16"/>
      <c r="O14" s="16"/>
      <c r="P14" s="16"/>
      <c r="Q14" s="16"/>
      <c r="R14" s="16"/>
      <c r="S14" s="16"/>
      <c r="T14" s="16"/>
      <c r="X14" s="16"/>
    </row>
    <row r="15" spans="1:24" x14ac:dyDescent="0.2">
      <c r="F15" s="26" t="s">
        <v>50</v>
      </c>
      <c r="H15" s="27">
        <v>20</v>
      </c>
      <c r="I15" s="28"/>
      <c r="J15" s="29"/>
      <c r="K15" s="37" t="s">
        <v>51</v>
      </c>
      <c r="L15" s="37" t="s">
        <v>52</v>
      </c>
      <c r="M15" s="16"/>
      <c r="N15" s="16"/>
      <c r="O15" s="16"/>
      <c r="P15" s="16"/>
      <c r="Q15" s="16"/>
      <c r="R15" s="16"/>
      <c r="S15" s="16"/>
      <c r="T15" s="16"/>
      <c r="U15" s="36" t="s">
        <v>53</v>
      </c>
      <c r="V15" s="16"/>
      <c r="W15" s="16"/>
      <c r="X15" s="16"/>
    </row>
    <row r="16" spans="1:24" ht="14.45" customHeight="1" x14ac:dyDescent="0.2">
      <c r="F16" s="38" t="s">
        <v>54</v>
      </c>
      <c r="H16" s="39">
        <v>65</v>
      </c>
      <c r="I16" s="40"/>
      <c r="J16" s="29"/>
      <c r="K16" s="41"/>
      <c r="L16" s="41"/>
      <c r="M16" s="16"/>
      <c r="N16" s="16"/>
      <c r="O16" s="16"/>
      <c r="P16" s="16"/>
      <c r="Q16" s="16"/>
      <c r="R16" s="16"/>
      <c r="S16" s="16"/>
      <c r="T16" s="16"/>
      <c r="U16" s="127" t="s">
        <v>55</v>
      </c>
      <c r="V16" s="128">
        <f>+(H4*I4+H5*I5+H6*I6+H7*I7+H8*I8+H9*I9+H10*I10+H11*I11+H12*I12+H13*I13+H14*I14+H15*I15+H16*I16+H17*I17+H18*I18+H19*I19+H20*I20+H21*I21+H22*I22+H23*I23)*L9/12</f>
        <v>0</v>
      </c>
      <c r="W16" s="130" t="s">
        <v>21</v>
      </c>
      <c r="X16" s="16"/>
    </row>
    <row r="17" spans="1:25" ht="14.45" customHeight="1" x14ac:dyDescent="0.2">
      <c r="F17" s="26" t="s">
        <v>56</v>
      </c>
      <c r="H17" s="27">
        <v>45</v>
      </c>
      <c r="I17" s="28"/>
      <c r="J17" s="29"/>
      <c r="K17" s="42"/>
      <c r="L17" s="42"/>
      <c r="M17" s="16"/>
      <c r="N17" s="16"/>
      <c r="O17" s="16"/>
      <c r="P17" s="16"/>
      <c r="Q17" s="16"/>
      <c r="R17" s="16"/>
      <c r="S17" s="16"/>
      <c r="T17" s="16"/>
      <c r="U17" s="127"/>
      <c r="V17" s="129"/>
      <c r="W17" s="130"/>
      <c r="X17" s="16"/>
    </row>
    <row r="18" spans="1:25" x14ac:dyDescent="0.2">
      <c r="F18" s="26" t="s">
        <v>57</v>
      </c>
      <c r="H18" s="27">
        <v>32</v>
      </c>
      <c r="I18" s="28"/>
      <c r="J18" s="29"/>
      <c r="K18" s="42"/>
      <c r="L18" s="42"/>
      <c r="M18" s="16"/>
      <c r="N18" s="16"/>
      <c r="O18" s="16"/>
      <c r="P18" s="16"/>
      <c r="Q18" s="16"/>
      <c r="R18" s="16"/>
      <c r="S18" s="16"/>
      <c r="T18" s="16"/>
      <c r="U18" s="43" t="s">
        <v>58</v>
      </c>
      <c r="V18" s="44" t="e">
        <f>+L6-V21</f>
        <v>#DIV/0!</v>
      </c>
      <c r="W18" s="16" t="s">
        <v>21</v>
      </c>
      <c r="X18" s="16"/>
    </row>
    <row r="19" spans="1:25" x14ac:dyDescent="0.2">
      <c r="F19" s="26" t="s">
        <v>59</v>
      </c>
      <c r="H19" s="27">
        <v>20</v>
      </c>
      <c r="I19" s="28"/>
      <c r="J19" s="29"/>
      <c r="K19" s="42"/>
      <c r="L19" s="42"/>
      <c r="M19" s="16"/>
      <c r="O19" s="36" t="s">
        <v>60</v>
      </c>
      <c r="P19" s="16"/>
      <c r="Q19" s="16"/>
      <c r="R19" s="16"/>
      <c r="S19" s="109"/>
      <c r="T19" s="109"/>
      <c r="U19" s="45" t="s">
        <v>61</v>
      </c>
      <c r="V19" s="44">
        <f>+L6-L4</f>
        <v>0</v>
      </c>
      <c r="W19" s="16" t="s">
        <v>21</v>
      </c>
    </row>
    <row r="20" spans="1:25" x14ac:dyDescent="0.2">
      <c r="F20" s="26" t="s">
        <v>62</v>
      </c>
      <c r="H20" s="27">
        <v>7</v>
      </c>
      <c r="I20" s="28"/>
      <c r="J20" s="29"/>
      <c r="K20" s="42"/>
      <c r="L20" s="42"/>
      <c r="M20" s="16"/>
      <c r="P20" s="108" t="s">
        <v>63</v>
      </c>
      <c r="Q20" s="108" t="s">
        <v>64</v>
      </c>
      <c r="S20" s="109"/>
      <c r="T20" s="109"/>
      <c r="U20" s="45" t="s">
        <v>65</v>
      </c>
      <c r="V20" s="44" t="e">
        <f>+V21-L5</f>
        <v>#DIV/0!</v>
      </c>
      <c r="W20" s="16" t="s">
        <v>21</v>
      </c>
    </row>
    <row r="21" spans="1:25" x14ac:dyDescent="0.2">
      <c r="F21" s="26" t="s">
        <v>66</v>
      </c>
      <c r="H21" s="27">
        <v>15</v>
      </c>
      <c r="I21" s="28"/>
      <c r="J21" s="29"/>
      <c r="K21" s="42"/>
      <c r="L21" s="42"/>
      <c r="M21" s="16"/>
      <c r="P21" s="108" t="s">
        <v>67</v>
      </c>
      <c r="Q21" s="108" t="s">
        <v>68</v>
      </c>
      <c r="S21" s="16"/>
      <c r="T21" s="16"/>
      <c r="U21" s="16" t="s">
        <v>69</v>
      </c>
      <c r="V21" s="44" t="e">
        <f>L5+L7/L8</f>
        <v>#DIV/0!</v>
      </c>
      <c r="W21" s="16" t="s">
        <v>21</v>
      </c>
    </row>
    <row r="22" spans="1:25" x14ac:dyDescent="0.2">
      <c r="F22" s="26" t="s">
        <v>70</v>
      </c>
      <c r="H22" s="27">
        <v>12</v>
      </c>
      <c r="I22" s="28"/>
      <c r="J22" s="29"/>
      <c r="K22" s="48"/>
      <c r="L22" s="48"/>
      <c r="O22" s="49" t="s">
        <v>71</v>
      </c>
      <c r="P22" s="51"/>
      <c r="Q22" s="50" t="e">
        <f>+(1594.2*V22/(L11*L9^2.63))^1.852*(L10+V16)+V18+1.5*(V22/(0.7854*(L9/12)^2))^2/64.4</f>
        <v>#DIV/0!</v>
      </c>
      <c r="U22" s="43" t="s">
        <v>72</v>
      </c>
      <c r="V22" s="52">
        <f>+P22/449</f>
        <v>0</v>
      </c>
      <c r="W22" s="16" t="s">
        <v>73</v>
      </c>
    </row>
    <row r="23" spans="1:25" x14ac:dyDescent="0.2">
      <c r="A23" s="53"/>
      <c r="B23" s="53"/>
      <c r="C23" s="53"/>
      <c r="D23" s="53"/>
      <c r="E23" s="53"/>
      <c r="F23" s="54" t="s">
        <v>74</v>
      </c>
      <c r="G23" s="53"/>
      <c r="H23" s="55">
        <v>7</v>
      </c>
      <c r="I23" s="56"/>
      <c r="J23" s="29"/>
      <c r="O23" s="47" t="s">
        <v>75</v>
      </c>
      <c r="P23" s="51"/>
      <c r="Q23" s="50" t="e">
        <f>+(1594.2*V23/(L11*L9^2.63))^1.852*(L10+V16)+V19+1.5*(V23/(0.7854*(L9/12)^2))^2/64.4</f>
        <v>#DIV/0!</v>
      </c>
      <c r="S23" s="16"/>
      <c r="T23" s="16"/>
      <c r="U23" s="45" t="s">
        <v>76</v>
      </c>
      <c r="V23" s="52">
        <f>+P23/449</f>
        <v>0</v>
      </c>
      <c r="W23" s="16" t="s">
        <v>73</v>
      </c>
    </row>
    <row r="24" spans="1:25" x14ac:dyDescent="0.2">
      <c r="A24" s="57" t="s">
        <v>77</v>
      </c>
      <c r="B24" s="58"/>
      <c r="C24" s="58"/>
      <c r="D24" s="58"/>
      <c r="E24" s="58"/>
      <c r="F24" s="58"/>
      <c r="G24" s="58"/>
      <c r="O24" s="47" t="s">
        <v>78</v>
      </c>
      <c r="P24" s="59" t="e">
        <f>AVERAGE(P22:P23)</f>
        <v>#DIV/0!</v>
      </c>
      <c r="Q24" s="50" t="e">
        <f>AVERAGE(Q22:Q23)</f>
        <v>#DIV/0!</v>
      </c>
      <c r="U24" s="45" t="s">
        <v>79</v>
      </c>
      <c r="V24" s="60">
        <f>+(P22+P23)/898</f>
        <v>0</v>
      </c>
      <c r="W24" s="16" t="s">
        <v>73</v>
      </c>
      <c r="X24" s="61"/>
      <c r="Y24" s="61"/>
    </row>
    <row r="25" spans="1:25" ht="16.5" x14ac:dyDescent="0.2">
      <c r="A25" s="62" t="s">
        <v>80</v>
      </c>
      <c r="B25" s="57" t="s">
        <v>81</v>
      </c>
      <c r="C25" s="58"/>
      <c r="D25" s="58"/>
      <c r="E25" s="58"/>
      <c r="F25" s="58"/>
      <c r="G25" s="58"/>
      <c r="P25" s="16"/>
      <c r="U25" s="45" t="s">
        <v>82</v>
      </c>
      <c r="V25" s="44" t="e">
        <f>+(V22/(0.7854*(L9/12)^2))^2/64.4</f>
        <v>#DIV/0!</v>
      </c>
      <c r="W25" s="16" t="s">
        <v>21</v>
      </c>
      <c r="Y25" s="61"/>
    </row>
    <row r="26" spans="1:25" x14ac:dyDescent="0.2">
      <c r="A26" s="63" t="s">
        <v>80</v>
      </c>
      <c r="B26" s="57" t="s">
        <v>83</v>
      </c>
      <c r="C26" s="58"/>
      <c r="D26" s="58"/>
      <c r="E26" s="58"/>
      <c r="F26" s="58"/>
      <c r="G26" s="58"/>
      <c r="P26" s="16"/>
      <c r="Q26" s="16"/>
      <c r="R26" s="16"/>
      <c r="S26" s="16"/>
      <c r="T26" s="16"/>
      <c r="U26" s="16"/>
      <c r="V26" s="16"/>
      <c r="W26" s="64"/>
      <c r="Y26" s="61"/>
    </row>
    <row r="27" spans="1:25" x14ac:dyDescent="0.2">
      <c r="A27" s="65" t="s">
        <v>80</v>
      </c>
      <c r="B27" s="57" t="s">
        <v>84</v>
      </c>
      <c r="C27" s="58"/>
      <c r="D27" s="58"/>
      <c r="E27" s="58"/>
      <c r="F27" s="58"/>
      <c r="G27" s="58"/>
      <c r="P27" s="16"/>
      <c r="U27" s="16"/>
      <c r="V27" s="66"/>
      <c r="X27" s="67"/>
      <c r="Y27" s="61"/>
    </row>
    <row r="28" spans="1:25" x14ac:dyDescent="0.2">
      <c r="P28" s="16"/>
      <c r="Q28" s="29"/>
      <c r="U28" s="16"/>
      <c r="V28" s="16"/>
      <c r="X28" s="67"/>
      <c r="Y28" s="61"/>
    </row>
    <row r="29" spans="1:25" ht="18.75" x14ac:dyDescent="0.25">
      <c r="A29" s="1" t="s">
        <v>85</v>
      </c>
      <c r="F29" s="1" t="s">
        <v>86</v>
      </c>
      <c r="K29" s="1" t="s">
        <v>87</v>
      </c>
      <c r="L29" s="61"/>
      <c r="P29" s="16"/>
      <c r="Q29" s="29"/>
      <c r="R29" s="1" t="s">
        <v>88</v>
      </c>
      <c r="S29" s="61"/>
      <c r="T29" s="61"/>
      <c r="W29" s="16"/>
      <c r="X29" s="29"/>
      <c r="Y29" s="61"/>
    </row>
    <row r="30" spans="1:25" ht="14.45" customHeight="1" x14ac:dyDescent="0.2">
      <c r="A30" s="111" t="s">
        <v>89</v>
      </c>
      <c r="B30" s="68" t="s">
        <v>90</v>
      </c>
      <c r="C30" s="68"/>
      <c r="D30" s="69"/>
      <c r="E30" s="70" t="s">
        <v>39</v>
      </c>
      <c r="F30" s="111" t="s">
        <v>91</v>
      </c>
      <c r="G30" s="68" t="s">
        <v>90</v>
      </c>
      <c r="H30" s="68"/>
      <c r="I30" s="71"/>
      <c r="J30" s="70" t="s">
        <v>39</v>
      </c>
      <c r="K30" s="113" t="s">
        <v>92</v>
      </c>
      <c r="L30" s="115" t="s">
        <v>93</v>
      </c>
      <c r="M30" s="115"/>
      <c r="N30" s="115"/>
      <c r="O30" s="115"/>
      <c r="P30" s="71"/>
      <c r="Q30" s="72" t="s">
        <v>39</v>
      </c>
      <c r="R30" s="113" t="s">
        <v>94</v>
      </c>
      <c r="S30" s="73" t="s">
        <v>93</v>
      </c>
      <c r="T30" s="73"/>
      <c r="U30" s="69"/>
      <c r="V30" s="74" t="s">
        <v>39</v>
      </c>
      <c r="Y30" s="61"/>
    </row>
    <row r="31" spans="1:25" x14ac:dyDescent="0.2">
      <c r="A31" s="112"/>
      <c r="B31" s="16" t="s">
        <v>95</v>
      </c>
      <c r="C31" s="16"/>
      <c r="D31" s="75"/>
      <c r="E31" s="76" t="s">
        <v>45</v>
      </c>
      <c r="F31" s="112"/>
      <c r="G31" s="3" t="s">
        <v>95</v>
      </c>
      <c r="H31" s="16"/>
      <c r="I31" s="71"/>
      <c r="J31" s="76" t="s">
        <v>45</v>
      </c>
      <c r="K31" s="114"/>
      <c r="L31" s="116" t="s">
        <v>96</v>
      </c>
      <c r="M31" s="116"/>
      <c r="N31" s="116"/>
      <c r="O31" s="116"/>
      <c r="P31" s="71"/>
      <c r="Q31" s="77" t="s">
        <v>21</v>
      </c>
      <c r="R31" s="114"/>
      <c r="S31" s="78" t="s">
        <v>96</v>
      </c>
      <c r="T31" s="78"/>
      <c r="U31" s="75"/>
      <c r="V31" s="79" t="s">
        <v>21</v>
      </c>
    </row>
    <row r="32" spans="1:25" x14ac:dyDescent="0.2">
      <c r="A32" s="112"/>
      <c r="B32" s="16" t="s">
        <v>97</v>
      </c>
      <c r="C32" s="16"/>
      <c r="D32" s="75"/>
      <c r="E32" s="17" t="s">
        <v>98</v>
      </c>
      <c r="F32" s="112"/>
      <c r="G32" s="117" t="s">
        <v>99</v>
      </c>
      <c r="H32" s="16"/>
      <c r="I32" s="71"/>
      <c r="J32" s="17" t="s">
        <v>73</v>
      </c>
      <c r="K32" s="114"/>
      <c r="L32" s="116" t="s">
        <v>100</v>
      </c>
      <c r="M32" s="116"/>
      <c r="N32" s="116"/>
      <c r="O32" s="116"/>
      <c r="P32" s="71"/>
      <c r="Q32" s="77" t="s">
        <v>39</v>
      </c>
      <c r="R32" s="114"/>
      <c r="S32" s="78" t="s">
        <v>100</v>
      </c>
      <c r="T32" s="78"/>
      <c r="U32" s="75"/>
      <c r="V32" s="79" t="s">
        <v>39</v>
      </c>
    </row>
    <row r="33" spans="1:22" x14ac:dyDescent="0.2">
      <c r="A33" s="112"/>
      <c r="B33" s="16" t="s">
        <v>101</v>
      </c>
      <c r="C33" s="16"/>
      <c r="D33" s="80"/>
      <c r="E33" s="17" t="s">
        <v>98</v>
      </c>
      <c r="F33" s="112"/>
      <c r="G33" s="117"/>
      <c r="H33" s="16"/>
      <c r="I33" s="71"/>
      <c r="J33" s="17" t="s">
        <v>102</v>
      </c>
      <c r="K33" s="114"/>
      <c r="L33" s="116" t="s">
        <v>103</v>
      </c>
      <c r="M33" s="116"/>
      <c r="N33" s="116"/>
      <c r="O33" s="116"/>
      <c r="P33" s="71"/>
      <c r="Q33" s="77" t="s">
        <v>21</v>
      </c>
      <c r="R33" s="114"/>
      <c r="S33" s="78" t="s">
        <v>103</v>
      </c>
      <c r="T33" s="78"/>
      <c r="U33" s="75"/>
      <c r="V33" s="79" t="s">
        <v>21</v>
      </c>
    </row>
    <row r="34" spans="1:22" x14ac:dyDescent="0.2">
      <c r="A34" s="118" t="s">
        <v>104</v>
      </c>
      <c r="B34" s="121" t="s">
        <v>105</v>
      </c>
      <c r="C34" s="81"/>
      <c r="D34" s="82" t="e">
        <f>+D30^2.63*D31*(D32/D33)^0.54/1594.2</f>
        <v>#DIV/0!</v>
      </c>
      <c r="E34" s="17" t="s">
        <v>73</v>
      </c>
      <c r="F34" s="112"/>
      <c r="G34" s="110" t="s">
        <v>97</v>
      </c>
      <c r="H34" s="16"/>
      <c r="I34" s="80"/>
      <c r="J34" s="17" t="s">
        <v>98</v>
      </c>
      <c r="K34" s="114"/>
      <c r="L34" s="116" t="s">
        <v>106</v>
      </c>
      <c r="M34" s="116"/>
      <c r="N34" s="116"/>
      <c r="O34" s="116"/>
      <c r="P34" s="71"/>
      <c r="Q34" s="77" t="s">
        <v>21</v>
      </c>
      <c r="R34" s="114"/>
      <c r="S34" s="78" t="s">
        <v>107</v>
      </c>
      <c r="T34" s="78"/>
      <c r="U34" s="75"/>
      <c r="V34" s="79" t="s">
        <v>73</v>
      </c>
    </row>
    <row r="35" spans="1:22" ht="14.45" customHeight="1" x14ac:dyDescent="0.2">
      <c r="A35" s="119"/>
      <c r="B35" s="122"/>
      <c r="C35" s="16"/>
      <c r="D35" s="83" t="e">
        <f>+D30^2.63*D31*(D33/D32)^0.54/3.552</f>
        <v>#DIV/0!</v>
      </c>
      <c r="E35" s="17" t="s">
        <v>108</v>
      </c>
      <c r="F35" s="123" t="s">
        <v>104</v>
      </c>
      <c r="G35" s="84" t="s">
        <v>109</v>
      </c>
      <c r="H35" s="85"/>
      <c r="I35" s="86" t="e">
        <f>+(I32*1594.2/(I30^2.63*I31))^(1/0.54)*100</f>
        <v>#DIV/0!</v>
      </c>
      <c r="J35" s="87" t="s">
        <v>110</v>
      </c>
      <c r="K35" s="114"/>
      <c r="L35" s="116" t="s">
        <v>111</v>
      </c>
      <c r="M35" s="116"/>
      <c r="N35" s="116"/>
      <c r="O35" s="116"/>
      <c r="P35" s="71"/>
      <c r="Q35" s="77" t="s">
        <v>39</v>
      </c>
      <c r="R35" s="114"/>
      <c r="S35" s="78" t="s">
        <v>111</v>
      </c>
      <c r="T35" s="78"/>
      <c r="U35" s="80"/>
      <c r="V35" s="79" t="s">
        <v>39</v>
      </c>
    </row>
    <row r="36" spans="1:22" ht="28.5" x14ac:dyDescent="0.2">
      <c r="A36" s="120"/>
      <c r="B36" s="88" t="s">
        <v>112</v>
      </c>
      <c r="C36" s="53"/>
      <c r="D36" s="89" t="e">
        <f>+(D34/(0.7854*(D30/12)^2))^2/64.4</f>
        <v>#DIV/0!</v>
      </c>
      <c r="E36" s="90" t="s">
        <v>98</v>
      </c>
      <c r="F36" s="119"/>
      <c r="G36" s="91" t="s">
        <v>113</v>
      </c>
      <c r="H36" s="16"/>
      <c r="I36" s="92" t="e">
        <f>+(I33*3.551/(I30^2.63*I31))^(1/0.54)*100</f>
        <v>#DIV/0!</v>
      </c>
      <c r="J36" s="17" t="s">
        <v>110</v>
      </c>
      <c r="K36" s="124" t="s">
        <v>114</v>
      </c>
      <c r="L36" s="125"/>
      <c r="M36" s="125"/>
      <c r="N36" s="125"/>
      <c r="O36" s="126"/>
      <c r="P36" s="93" t="e">
        <f>+P34/((P30^2.63*(P34/P31)^0.54+P32^2.63*(P34/P33)^0.54)/P35^2.63)^1.852</f>
        <v>#DIV/0!</v>
      </c>
      <c r="Q36" s="94" t="s">
        <v>21</v>
      </c>
      <c r="R36" s="95" t="s">
        <v>114</v>
      </c>
      <c r="S36" s="96"/>
      <c r="T36" s="96"/>
      <c r="U36" s="93" t="e">
        <f>+(U31*(U34/U30^2.63)^1.852+U33*(U34/U32^2.63)^1.852)/(U34/U35^2.63)^1.852</f>
        <v>#DIV/0!</v>
      </c>
      <c r="V36" s="97" t="s">
        <v>21</v>
      </c>
    </row>
    <row r="37" spans="1:22" x14ac:dyDescent="0.2">
      <c r="F37" s="119"/>
      <c r="G37" s="98" t="s">
        <v>101</v>
      </c>
      <c r="H37" s="99"/>
      <c r="I37" s="100" t="e">
        <f>+IF(I35&lt;0.001,I36*I34/100,I35*I34/100)</f>
        <v>#DIV/0!</v>
      </c>
      <c r="J37" s="17" t="s">
        <v>98</v>
      </c>
      <c r="P37" s="16"/>
      <c r="Q37" s="29"/>
      <c r="U37" s="16"/>
      <c r="V37" s="16"/>
    </row>
    <row r="38" spans="1:22" ht="16.5" x14ac:dyDescent="0.2">
      <c r="F38" s="120"/>
      <c r="G38" s="88" t="s">
        <v>112</v>
      </c>
      <c r="H38" s="101"/>
      <c r="I38" s="102" t="e">
        <f>+(I32/(0.7854*(I30/12)^2))^2/64.4</f>
        <v>#DIV/0!</v>
      </c>
      <c r="J38" s="90" t="s">
        <v>98</v>
      </c>
      <c r="P38" s="16"/>
      <c r="Q38" s="16"/>
      <c r="R38" s="16"/>
      <c r="S38" s="16"/>
      <c r="T38" s="16"/>
      <c r="U38" s="16"/>
      <c r="V38" s="16"/>
    </row>
    <row r="39" spans="1:22" ht="16.5" customHeight="1" x14ac:dyDescent="0.2">
      <c r="F39" s="103"/>
      <c r="G39" s="16"/>
      <c r="H39" s="45"/>
      <c r="I39" s="104"/>
      <c r="J39" s="16"/>
      <c r="P39" s="16"/>
      <c r="Q39" s="16"/>
      <c r="R39" s="16"/>
      <c r="S39" s="16"/>
      <c r="T39" s="16"/>
      <c r="U39" s="16"/>
      <c r="V39" s="16"/>
    </row>
  </sheetData>
  <mergeCells count="24">
    <mergeCell ref="U16:U17"/>
    <mergeCell ref="V16:V17"/>
    <mergeCell ref="W16:W17"/>
    <mergeCell ref="V9:W9"/>
    <mergeCell ref="V4:W4"/>
    <mergeCell ref="V5:W5"/>
    <mergeCell ref="V6:W6"/>
    <mergeCell ref="V7:W7"/>
    <mergeCell ref="V8:W8"/>
    <mergeCell ref="A30:A33"/>
    <mergeCell ref="F30:F34"/>
    <mergeCell ref="K30:K35"/>
    <mergeCell ref="L30:O30"/>
    <mergeCell ref="R30:R35"/>
    <mergeCell ref="L31:O31"/>
    <mergeCell ref="G32:G33"/>
    <mergeCell ref="L32:O32"/>
    <mergeCell ref="L33:O33"/>
    <mergeCell ref="A34:A36"/>
    <mergeCell ref="B34:B35"/>
    <mergeCell ref="L34:O34"/>
    <mergeCell ref="F35:F38"/>
    <mergeCell ref="L35:O35"/>
    <mergeCell ref="K36:O3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57542-01DC-4D33-B58D-3E5D9C5B492F}">
  <dimension ref="A1:Y40"/>
  <sheetViews>
    <sheetView zoomScale="85" zoomScaleNormal="85" workbookViewId="0">
      <selection activeCell="X22" sqref="X22"/>
    </sheetView>
  </sheetViews>
  <sheetFormatPr defaultColWidth="8.7109375" defaultRowHeight="14.25" x14ac:dyDescent="0.2"/>
  <cols>
    <col min="1" max="1" width="14.85546875" style="3" customWidth="1"/>
    <col min="2" max="2" width="10.85546875" style="3" customWidth="1"/>
    <col min="3" max="3" width="4.85546875" style="3" customWidth="1"/>
    <col min="4" max="4" width="9.28515625" style="3" bestFit="1" customWidth="1"/>
    <col min="5" max="5" width="6.42578125" style="3" customWidth="1"/>
    <col min="6" max="6" width="14.7109375" style="3" customWidth="1"/>
    <col min="7" max="7" width="18.7109375" style="3" customWidth="1"/>
    <col min="8" max="8" width="5.42578125" style="3" customWidth="1"/>
    <col min="9" max="9" width="10.7109375" style="3" customWidth="1"/>
    <col min="10" max="10" width="4.5703125" style="3" bestFit="1" customWidth="1"/>
    <col min="11" max="11" width="28.42578125" style="3" customWidth="1"/>
    <col min="12" max="12" width="10.42578125" style="3" customWidth="1"/>
    <col min="13" max="13" width="3" style="3" bestFit="1" customWidth="1"/>
    <col min="14" max="14" width="2.42578125" style="3" customWidth="1"/>
    <col min="15" max="15" width="12.5703125" style="3" customWidth="1"/>
    <col min="16" max="16" width="9.28515625" style="3" bestFit="1" customWidth="1"/>
    <col min="17" max="17" width="8" style="3" bestFit="1" customWidth="1"/>
    <col min="18" max="18" width="18.28515625" style="3" bestFit="1" customWidth="1"/>
    <col min="19" max="19" width="27" style="3" customWidth="1"/>
    <col min="20" max="20" width="1.140625" style="3" customWidth="1"/>
    <col min="21" max="21" width="21.42578125" style="3" customWidth="1"/>
    <col min="22" max="22" width="8.42578125" style="3" bestFit="1" customWidth="1"/>
    <col min="23" max="16384" width="8.7109375" style="3"/>
  </cols>
  <sheetData>
    <row r="1" spans="1:24" x14ac:dyDescent="0.2">
      <c r="S1" s="106" t="s">
        <v>0</v>
      </c>
    </row>
    <row r="3" spans="1:24" ht="18.75" x14ac:dyDescent="0.25">
      <c r="A3" s="1" t="s">
        <v>11</v>
      </c>
      <c r="F3" s="105" t="s">
        <v>12</v>
      </c>
      <c r="G3" s="68"/>
      <c r="H3" s="68"/>
      <c r="I3" s="70"/>
      <c r="J3" s="16"/>
      <c r="N3" s="16"/>
      <c r="O3" s="16"/>
      <c r="P3" s="16"/>
      <c r="Q3" s="16"/>
      <c r="R3" s="16"/>
      <c r="S3" s="16"/>
      <c r="T3" s="16"/>
      <c r="U3" s="16"/>
      <c r="V3" s="16"/>
      <c r="W3" s="16"/>
      <c r="X3" s="16"/>
    </row>
    <row r="4" spans="1:24" x14ac:dyDescent="0.2">
      <c r="A4" s="18" t="s">
        <v>13</v>
      </c>
      <c r="B4" s="19" t="s">
        <v>115</v>
      </c>
      <c r="F4" s="20" t="s">
        <v>14</v>
      </c>
      <c r="H4" s="21" t="s">
        <v>15</v>
      </c>
      <c r="I4" s="22" t="s">
        <v>16</v>
      </c>
      <c r="J4" s="23"/>
      <c r="K4" s="24" t="s">
        <v>17</v>
      </c>
      <c r="L4" s="16"/>
      <c r="M4" s="16"/>
      <c r="N4" s="16"/>
      <c r="Q4" s="16"/>
      <c r="R4" s="16"/>
      <c r="S4" s="16"/>
      <c r="T4" s="16"/>
      <c r="X4" s="16"/>
    </row>
    <row r="5" spans="1:24" x14ac:dyDescent="0.2">
      <c r="A5" s="18" t="s">
        <v>18</v>
      </c>
      <c r="B5" s="25">
        <f ca="1">TODAY()</f>
        <v>45476</v>
      </c>
      <c r="F5" s="26" t="s">
        <v>19</v>
      </c>
      <c r="H5" s="27">
        <v>320</v>
      </c>
      <c r="I5" s="28">
        <v>1</v>
      </c>
      <c r="J5" s="29"/>
      <c r="K5" s="30" t="s">
        <v>20</v>
      </c>
      <c r="L5" s="31">
        <v>152.08000000000001</v>
      </c>
      <c r="M5" s="16" t="s">
        <v>21</v>
      </c>
      <c r="N5" s="16"/>
      <c r="O5" s="16"/>
      <c r="P5" s="16"/>
      <c r="Q5" s="16"/>
      <c r="R5" s="16"/>
      <c r="S5" s="16"/>
      <c r="T5" s="16"/>
      <c r="U5" s="18" t="s">
        <v>22</v>
      </c>
      <c r="V5" s="131" t="s">
        <v>116</v>
      </c>
      <c r="W5" s="132"/>
      <c r="X5" s="16"/>
    </row>
    <row r="6" spans="1:24" x14ac:dyDescent="0.2">
      <c r="F6" s="26" t="s">
        <v>23</v>
      </c>
      <c r="H6" s="27">
        <v>340</v>
      </c>
      <c r="I6" s="28"/>
      <c r="J6" s="29"/>
      <c r="K6" s="16" t="s">
        <v>24</v>
      </c>
      <c r="L6" s="31">
        <v>151.75</v>
      </c>
      <c r="M6" s="16" t="s">
        <v>21</v>
      </c>
      <c r="N6" s="16"/>
      <c r="O6" s="16"/>
      <c r="P6" s="16"/>
      <c r="Q6" s="16"/>
      <c r="R6" s="16"/>
      <c r="S6" s="16"/>
      <c r="T6" s="16"/>
      <c r="U6" s="18" t="s">
        <v>25</v>
      </c>
      <c r="V6" s="133">
        <v>58</v>
      </c>
      <c r="W6" s="134"/>
      <c r="X6" s="16"/>
    </row>
    <row r="7" spans="1:24" x14ac:dyDescent="0.2">
      <c r="F7" s="26" t="s">
        <v>26</v>
      </c>
      <c r="H7" s="27">
        <v>170</v>
      </c>
      <c r="I7" s="28"/>
      <c r="J7" s="29"/>
      <c r="K7" s="16" t="s">
        <v>27</v>
      </c>
      <c r="L7" s="31">
        <v>162</v>
      </c>
      <c r="M7" s="16" t="s">
        <v>21</v>
      </c>
      <c r="N7" s="16"/>
      <c r="O7" s="16"/>
      <c r="P7" s="16"/>
      <c r="Q7" s="16"/>
      <c r="R7" s="16"/>
      <c r="S7" s="16"/>
      <c r="T7" s="16"/>
      <c r="U7" s="18" t="s">
        <v>28</v>
      </c>
      <c r="V7" s="131">
        <v>9.8000000000000007</v>
      </c>
      <c r="W7" s="132"/>
      <c r="X7" s="16"/>
    </row>
    <row r="8" spans="1:24" ht="16.5" x14ac:dyDescent="0.2">
      <c r="F8" s="26" t="s">
        <v>29</v>
      </c>
      <c r="H8" s="27">
        <v>80</v>
      </c>
      <c r="I8" s="28">
        <v>1</v>
      </c>
      <c r="J8" s="29"/>
      <c r="K8" s="16" t="s">
        <v>30</v>
      </c>
      <c r="L8" s="32">
        <v>1919</v>
      </c>
      <c r="M8" s="16" t="s">
        <v>31</v>
      </c>
      <c r="N8" s="16"/>
      <c r="O8" s="16"/>
      <c r="P8" s="16"/>
      <c r="Q8" s="16"/>
      <c r="R8" s="16"/>
      <c r="S8" s="16"/>
      <c r="T8" s="16"/>
      <c r="U8" s="18" t="s">
        <v>32</v>
      </c>
      <c r="V8" s="131" t="s">
        <v>117</v>
      </c>
      <c r="W8" s="132"/>
      <c r="X8" s="16"/>
    </row>
    <row r="9" spans="1:24" ht="16.5" x14ac:dyDescent="0.2">
      <c r="F9" s="26" t="s">
        <v>33</v>
      </c>
      <c r="H9" s="27">
        <v>7</v>
      </c>
      <c r="I9" s="28"/>
      <c r="J9" s="29"/>
      <c r="K9" s="16" t="s">
        <v>34</v>
      </c>
      <c r="L9" s="32">
        <v>366</v>
      </c>
      <c r="M9" s="16" t="s">
        <v>35</v>
      </c>
      <c r="N9" s="16"/>
      <c r="O9" s="27"/>
      <c r="P9" s="27"/>
      <c r="Q9" s="16"/>
      <c r="R9" s="16"/>
      <c r="S9" s="16"/>
      <c r="T9" s="16"/>
      <c r="U9" s="18" t="s">
        <v>36</v>
      </c>
      <c r="V9" s="131" t="s">
        <v>118</v>
      </c>
      <c r="W9" s="132"/>
      <c r="X9" s="16"/>
    </row>
    <row r="10" spans="1:24" ht="16.5" customHeight="1" x14ac:dyDescent="0.2">
      <c r="F10" s="26" t="s">
        <v>37</v>
      </c>
      <c r="H10" s="27">
        <v>4</v>
      </c>
      <c r="I10" s="28">
        <v>3</v>
      </c>
      <c r="J10" s="29"/>
      <c r="K10" s="16" t="s">
        <v>38</v>
      </c>
      <c r="L10" s="33">
        <v>3</v>
      </c>
      <c r="M10" s="16" t="s">
        <v>39</v>
      </c>
      <c r="N10" s="16"/>
      <c r="O10" s="27"/>
      <c r="P10" s="27"/>
      <c r="Q10" s="16"/>
      <c r="R10" s="16"/>
      <c r="S10" s="16"/>
      <c r="T10" s="16"/>
      <c r="U10" s="18" t="s">
        <v>40</v>
      </c>
      <c r="V10" s="131">
        <v>102</v>
      </c>
      <c r="W10" s="132"/>
      <c r="X10" s="16"/>
    </row>
    <row r="11" spans="1:24" x14ac:dyDescent="0.2">
      <c r="F11" s="26" t="s">
        <v>41</v>
      </c>
      <c r="H11" s="27">
        <v>32</v>
      </c>
      <c r="I11" s="28">
        <v>3</v>
      </c>
      <c r="J11" s="29"/>
      <c r="K11" s="16" t="s">
        <v>42</v>
      </c>
      <c r="L11" s="31">
        <v>62</v>
      </c>
      <c r="M11" s="16" t="s">
        <v>21</v>
      </c>
      <c r="N11" s="16"/>
      <c r="O11" s="16"/>
      <c r="P11" s="16"/>
      <c r="Q11" s="16"/>
      <c r="R11" s="16"/>
      <c r="S11" s="16"/>
      <c r="T11" s="16"/>
      <c r="X11" s="16"/>
    </row>
    <row r="12" spans="1:24" x14ac:dyDescent="0.2">
      <c r="F12" s="26" t="s">
        <v>43</v>
      </c>
      <c r="H12" s="27">
        <v>27</v>
      </c>
      <c r="I12" s="28"/>
      <c r="J12" s="29"/>
      <c r="K12" s="30" t="s">
        <v>44</v>
      </c>
      <c r="L12" s="34">
        <v>130</v>
      </c>
      <c r="M12" s="35" t="s">
        <v>45</v>
      </c>
      <c r="N12" s="35"/>
      <c r="O12" s="16"/>
      <c r="P12" s="16"/>
      <c r="Q12" s="16"/>
      <c r="R12" s="16"/>
      <c r="S12" s="16"/>
      <c r="T12" s="16"/>
      <c r="X12" s="16"/>
    </row>
    <row r="13" spans="1:24" x14ac:dyDescent="0.2">
      <c r="F13" s="26" t="s">
        <v>46</v>
      </c>
      <c r="H13" s="27">
        <v>20</v>
      </c>
      <c r="I13" s="28"/>
      <c r="J13" s="29"/>
      <c r="N13" s="16"/>
      <c r="O13" s="16"/>
      <c r="P13" s="16"/>
      <c r="Q13" s="16"/>
      <c r="R13" s="16"/>
      <c r="S13" s="16"/>
      <c r="T13" s="16"/>
      <c r="X13" s="16"/>
    </row>
    <row r="14" spans="1:24" x14ac:dyDescent="0.2">
      <c r="F14" s="26" t="s">
        <v>47</v>
      </c>
      <c r="H14" s="27">
        <v>15</v>
      </c>
      <c r="I14" s="28">
        <v>1</v>
      </c>
      <c r="J14" s="29"/>
      <c r="K14" s="16"/>
      <c r="L14" s="16"/>
      <c r="M14" s="16"/>
      <c r="N14" s="16"/>
      <c r="O14" s="16"/>
      <c r="P14" s="16"/>
      <c r="Q14" s="16"/>
      <c r="R14" s="16"/>
      <c r="S14" s="16"/>
      <c r="T14" s="16"/>
      <c r="X14" s="16"/>
    </row>
    <row r="15" spans="1:24" x14ac:dyDescent="0.2">
      <c r="F15" s="26" t="s">
        <v>48</v>
      </c>
      <c r="H15" s="27">
        <v>30</v>
      </c>
      <c r="I15" s="28"/>
      <c r="J15" s="29"/>
      <c r="K15" s="36" t="s">
        <v>49</v>
      </c>
      <c r="L15" s="16"/>
      <c r="N15" s="16"/>
      <c r="O15" s="16"/>
      <c r="P15" s="16"/>
      <c r="Q15" s="16"/>
      <c r="R15" s="16"/>
      <c r="S15" s="16"/>
      <c r="T15" s="16"/>
      <c r="X15" s="16"/>
    </row>
    <row r="16" spans="1:24" x14ac:dyDescent="0.2">
      <c r="F16" s="26" t="s">
        <v>50</v>
      </c>
      <c r="H16" s="27">
        <v>20</v>
      </c>
      <c r="I16" s="28">
        <v>1</v>
      </c>
      <c r="J16" s="29"/>
      <c r="K16" s="37" t="s">
        <v>51</v>
      </c>
      <c r="L16" s="37" t="s">
        <v>52</v>
      </c>
      <c r="M16" s="16"/>
      <c r="N16" s="16"/>
      <c r="O16" s="16"/>
      <c r="P16" s="16"/>
      <c r="Q16" s="16"/>
      <c r="R16" s="16"/>
      <c r="S16" s="16"/>
      <c r="T16" s="16"/>
      <c r="U16" s="36" t="s">
        <v>53</v>
      </c>
      <c r="V16" s="16"/>
      <c r="W16" s="16"/>
      <c r="X16" s="16"/>
    </row>
    <row r="17" spans="1:25" ht="14.45" customHeight="1" x14ac:dyDescent="0.2">
      <c r="F17" s="38" t="s">
        <v>54</v>
      </c>
      <c r="H17" s="39">
        <v>65</v>
      </c>
      <c r="I17" s="40">
        <v>1</v>
      </c>
      <c r="J17" s="29"/>
      <c r="K17" s="41">
        <v>2</v>
      </c>
      <c r="L17" s="41">
        <v>140</v>
      </c>
      <c r="M17" s="16"/>
      <c r="N17" s="16"/>
      <c r="O17" s="16"/>
      <c r="P17" s="16"/>
      <c r="Q17" s="16"/>
      <c r="R17" s="16"/>
      <c r="S17" s="16"/>
      <c r="T17" s="16"/>
      <c r="U17" s="127" t="s">
        <v>55</v>
      </c>
      <c r="V17" s="128">
        <f>+(H5*I5+H6*I6+H7*I7+H8*I8+H9*I9+H10*I10+H11*I11+H12*I12+H13*I13+H14*I14+H15*I15+H16*I16+H17*I17+H18*I18+H19*I19+H20*I20+H21*I21+H22*I22+H23*I23+H24*I24)*L10/12</f>
        <v>152</v>
      </c>
      <c r="W17" s="130" t="s">
        <v>21</v>
      </c>
      <c r="X17" s="16"/>
    </row>
    <row r="18" spans="1:25" ht="14.45" customHeight="1" x14ac:dyDescent="0.2">
      <c r="F18" s="26" t="s">
        <v>56</v>
      </c>
      <c r="H18" s="27">
        <v>45</v>
      </c>
      <c r="I18" s="28"/>
      <c r="J18" s="29"/>
      <c r="K18" s="42">
        <v>4</v>
      </c>
      <c r="L18" s="42">
        <v>121</v>
      </c>
      <c r="M18" s="16"/>
      <c r="N18" s="16"/>
      <c r="O18" s="16"/>
      <c r="P18" s="16"/>
      <c r="Q18" s="16"/>
      <c r="R18" s="16"/>
      <c r="S18" s="16"/>
      <c r="T18" s="16"/>
      <c r="U18" s="127"/>
      <c r="V18" s="129"/>
      <c r="W18" s="130"/>
      <c r="X18" s="16"/>
    </row>
    <row r="19" spans="1:25" x14ac:dyDescent="0.2">
      <c r="F19" s="26" t="s">
        <v>57</v>
      </c>
      <c r="H19" s="27">
        <v>32</v>
      </c>
      <c r="I19" s="28"/>
      <c r="J19" s="29"/>
      <c r="K19" s="42">
        <v>6</v>
      </c>
      <c r="L19" s="42">
        <v>102</v>
      </c>
      <c r="M19" s="16"/>
      <c r="N19" s="16"/>
      <c r="O19" s="16"/>
      <c r="P19" s="16"/>
      <c r="Q19" s="16"/>
      <c r="R19" s="16"/>
      <c r="S19" s="16"/>
      <c r="T19" s="16"/>
      <c r="U19" s="43" t="s">
        <v>58</v>
      </c>
      <c r="V19" s="44">
        <f>+L7-V22</f>
        <v>5.0068306010929007</v>
      </c>
      <c r="W19" s="16" t="s">
        <v>21</v>
      </c>
      <c r="X19" s="16"/>
    </row>
    <row r="20" spans="1:25" x14ac:dyDescent="0.2">
      <c r="F20" s="26" t="s">
        <v>59</v>
      </c>
      <c r="H20" s="27">
        <v>20</v>
      </c>
      <c r="I20" s="28"/>
      <c r="J20" s="29"/>
      <c r="K20" s="42">
        <v>8</v>
      </c>
      <c r="L20" s="42">
        <v>81</v>
      </c>
      <c r="M20" s="16"/>
      <c r="O20" s="36" t="s">
        <v>60</v>
      </c>
      <c r="P20" s="16"/>
      <c r="Q20" s="16"/>
      <c r="R20" s="16"/>
      <c r="S20" s="109"/>
      <c r="T20" s="109"/>
      <c r="U20" s="45" t="s">
        <v>61</v>
      </c>
      <c r="V20" s="44">
        <f>+L7-L5</f>
        <v>9.9199999999999875</v>
      </c>
      <c r="W20" s="16" t="s">
        <v>21</v>
      </c>
    </row>
    <row r="21" spans="1:25" x14ac:dyDescent="0.2">
      <c r="F21" s="26" t="s">
        <v>62</v>
      </c>
      <c r="H21" s="27">
        <v>7</v>
      </c>
      <c r="I21" s="28"/>
      <c r="J21" s="29"/>
      <c r="K21" s="42">
        <v>10</v>
      </c>
      <c r="L21" s="42">
        <v>59</v>
      </c>
      <c r="M21" s="16"/>
      <c r="P21" s="46" t="s">
        <v>64</v>
      </c>
      <c r="Q21" s="46" t="s">
        <v>63</v>
      </c>
      <c r="S21" s="109"/>
      <c r="T21" s="109"/>
      <c r="U21" s="45" t="s">
        <v>65</v>
      </c>
      <c r="V21" s="44">
        <f>+V22-L6</f>
        <v>5.2431693989070993</v>
      </c>
      <c r="W21" s="16" t="s">
        <v>21</v>
      </c>
    </row>
    <row r="22" spans="1:25" x14ac:dyDescent="0.2">
      <c r="F22" s="26" t="s">
        <v>66</v>
      </c>
      <c r="H22" s="27">
        <v>15</v>
      </c>
      <c r="I22" s="28"/>
      <c r="J22" s="29"/>
      <c r="K22" s="42">
        <v>12</v>
      </c>
      <c r="L22" s="42">
        <v>39</v>
      </c>
      <c r="M22" s="16"/>
      <c r="P22" s="46" t="s">
        <v>68</v>
      </c>
      <c r="Q22" s="46" t="s">
        <v>67</v>
      </c>
      <c r="R22" s="47"/>
      <c r="S22" s="16"/>
      <c r="T22" s="16"/>
      <c r="U22" s="16" t="s">
        <v>69</v>
      </c>
      <c r="V22" s="44">
        <f>L6+L8/L9</f>
        <v>156.9931693989071</v>
      </c>
      <c r="W22" s="16" t="s">
        <v>21</v>
      </c>
    </row>
    <row r="23" spans="1:25" x14ac:dyDescent="0.2">
      <c r="F23" s="26" t="s">
        <v>70</v>
      </c>
      <c r="H23" s="27">
        <v>12</v>
      </c>
      <c r="I23" s="28"/>
      <c r="J23" s="29"/>
      <c r="K23" s="48">
        <v>14</v>
      </c>
      <c r="L23" s="48">
        <v>18</v>
      </c>
      <c r="O23" s="49" t="s">
        <v>71</v>
      </c>
      <c r="P23" s="50">
        <f>+(1594.2*V23/(L12*L10^2.63))^1.852*(L11+V17)+V19+1.5*(V23/(0.7854*(L10/12)^2))^2/64.4</f>
        <v>8.8066035933250593</v>
      </c>
      <c r="Q23" s="51">
        <v>72</v>
      </c>
      <c r="R23" s="47"/>
      <c r="U23" s="43" t="s">
        <v>72</v>
      </c>
      <c r="V23" s="52">
        <f>+Q23/449</f>
        <v>0.16035634743875279</v>
      </c>
      <c r="W23" s="16" t="s">
        <v>73</v>
      </c>
    </row>
    <row r="24" spans="1:25" x14ac:dyDescent="0.2">
      <c r="A24" s="53"/>
      <c r="B24" s="53"/>
      <c r="C24" s="53"/>
      <c r="D24" s="53"/>
      <c r="E24" s="53"/>
      <c r="F24" s="54" t="s">
        <v>74</v>
      </c>
      <c r="G24" s="53"/>
      <c r="H24" s="55">
        <v>7</v>
      </c>
      <c r="I24" s="56"/>
      <c r="J24" s="29"/>
      <c r="O24" s="47" t="s">
        <v>75</v>
      </c>
      <c r="P24" s="50">
        <f>+(1594.2*V24/(L12*L10^2.63))^1.852*(L11+V17)+V20+1.5*(V24/(0.7854*(L10/12)^2))^2/64.4</f>
        <v>11.439324762888674</v>
      </c>
      <c r="Q24" s="51">
        <v>44</v>
      </c>
      <c r="R24" s="16"/>
      <c r="S24" s="16"/>
      <c r="T24" s="16"/>
      <c r="U24" s="45" t="s">
        <v>76</v>
      </c>
      <c r="V24" s="52">
        <f>+Q24/449</f>
        <v>9.7995545657015584E-2</v>
      </c>
      <c r="W24" s="16" t="s">
        <v>73</v>
      </c>
    </row>
    <row r="25" spans="1:25" x14ac:dyDescent="0.2">
      <c r="A25" s="57" t="s">
        <v>77</v>
      </c>
      <c r="B25" s="58"/>
      <c r="C25" s="58"/>
      <c r="D25" s="58"/>
      <c r="E25" s="58"/>
      <c r="F25" s="58"/>
      <c r="G25" s="58"/>
      <c r="O25" s="47" t="s">
        <v>78</v>
      </c>
      <c r="P25" s="50">
        <f>AVERAGE(P23:P24)</f>
        <v>10.122964178106866</v>
      </c>
      <c r="Q25" s="59">
        <f>AVERAGE(Q23:Q24)</f>
        <v>58</v>
      </c>
      <c r="U25" s="45" t="s">
        <v>79</v>
      </c>
      <c r="V25" s="60">
        <f>+(Q23+Q24)/898</f>
        <v>0.1291759465478842</v>
      </c>
      <c r="W25" s="16" t="s">
        <v>73</v>
      </c>
      <c r="X25" s="61"/>
      <c r="Y25" s="61"/>
    </row>
    <row r="26" spans="1:25" ht="16.5" x14ac:dyDescent="0.2">
      <c r="A26" s="62" t="s">
        <v>80</v>
      </c>
      <c r="B26" s="57" t="s">
        <v>81</v>
      </c>
      <c r="C26" s="58"/>
      <c r="D26" s="58"/>
      <c r="E26" s="58"/>
      <c r="F26" s="58"/>
      <c r="G26" s="58"/>
      <c r="P26" s="16"/>
      <c r="U26" s="45" t="s">
        <v>82</v>
      </c>
      <c r="V26" s="44">
        <f>+(V23/(0.7854*(L10/12)^2))^2/64.4</f>
        <v>0.16570843469975413</v>
      </c>
      <c r="W26" s="16" t="s">
        <v>21</v>
      </c>
      <c r="Y26" s="61"/>
    </row>
    <row r="27" spans="1:25" x14ac:dyDescent="0.2">
      <c r="A27" s="63" t="s">
        <v>80</v>
      </c>
      <c r="B27" s="57" t="s">
        <v>83</v>
      </c>
      <c r="C27" s="58"/>
      <c r="D27" s="58"/>
      <c r="E27" s="58"/>
      <c r="F27" s="58"/>
      <c r="G27" s="58"/>
      <c r="P27" s="16"/>
      <c r="Q27" s="16"/>
      <c r="R27" s="16"/>
      <c r="S27" s="16"/>
      <c r="T27" s="16"/>
      <c r="U27" s="16"/>
      <c r="V27" s="16"/>
      <c r="W27" s="64"/>
      <c r="Y27" s="61"/>
    </row>
    <row r="28" spans="1:25" x14ac:dyDescent="0.2">
      <c r="A28" s="65" t="s">
        <v>80</v>
      </c>
      <c r="B28" s="57" t="s">
        <v>84</v>
      </c>
      <c r="C28" s="58"/>
      <c r="D28" s="58"/>
      <c r="E28" s="58"/>
      <c r="F28" s="58"/>
      <c r="G28" s="58"/>
      <c r="P28" s="16"/>
      <c r="U28" s="16"/>
      <c r="V28" s="66"/>
      <c r="X28" s="67"/>
      <c r="Y28" s="61"/>
    </row>
    <row r="29" spans="1:25" x14ac:dyDescent="0.2">
      <c r="P29" s="16"/>
      <c r="Q29" s="29"/>
      <c r="U29" s="16"/>
      <c r="V29" s="16"/>
      <c r="X29" s="67"/>
      <c r="Y29" s="61"/>
    </row>
    <row r="30" spans="1:25" ht="18.75" x14ac:dyDescent="0.25">
      <c r="A30" s="1" t="s">
        <v>85</v>
      </c>
      <c r="F30" s="1" t="s">
        <v>86</v>
      </c>
      <c r="K30" s="1" t="s">
        <v>87</v>
      </c>
      <c r="L30" s="61"/>
      <c r="P30" s="16"/>
      <c r="Q30" s="29"/>
      <c r="R30" s="1" t="s">
        <v>88</v>
      </c>
      <c r="S30" s="61"/>
      <c r="T30" s="61"/>
      <c r="W30" s="16"/>
      <c r="X30" s="29"/>
      <c r="Y30" s="61"/>
    </row>
    <row r="31" spans="1:25" ht="14.45" customHeight="1" x14ac:dyDescent="0.2">
      <c r="A31" s="111" t="s">
        <v>89</v>
      </c>
      <c r="B31" s="68" t="s">
        <v>90</v>
      </c>
      <c r="C31" s="68"/>
      <c r="D31" s="69"/>
      <c r="E31" s="70" t="s">
        <v>39</v>
      </c>
      <c r="F31" s="111" t="s">
        <v>91</v>
      </c>
      <c r="G31" s="68" t="s">
        <v>90</v>
      </c>
      <c r="H31" s="68"/>
      <c r="I31" s="71"/>
      <c r="J31" s="70" t="s">
        <v>39</v>
      </c>
      <c r="K31" s="113" t="s">
        <v>92</v>
      </c>
      <c r="L31" s="115" t="s">
        <v>93</v>
      </c>
      <c r="M31" s="115"/>
      <c r="N31" s="115"/>
      <c r="O31" s="115"/>
      <c r="P31" s="71"/>
      <c r="Q31" s="72" t="s">
        <v>39</v>
      </c>
      <c r="R31" s="113" t="s">
        <v>94</v>
      </c>
      <c r="S31" s="73" t="s">
        <v>93</v>
      </c>
      <c r="T31" s="73"/>
      <c r="U31" s="69"/>
      <c r="V31" s="74" t="s">
        <v>39</v>
      </c>
      <c r="Y31" s="61"/>
    </row>
    <row r="32" spans="1:25" x14ac:dyDescent="0.2">
      <c r="A32" s="112"/>
      <c r="B32" s="16" t="s">
        <v>95</v>
      </c>
      <c r="C32" s="16"/>
      <c r="D32" s="75"/>
      <c r="E32" s="76" t="s">
        <v>45</v>
      </c>
      <c r="F32" s="112"/>
      <c r="G32" s="3" t="s">
        <v>95</v>
      </c>
      <c r="H32" s="16"/>
      <c r="I32" s="71"/>
      <c r="J32" s="76" t="s">
        <v>45</v>
      </c>
      <c r="K32" s="114"/>
      <c r="L32" s="116" t="s">
        <v>96</v>
      </c>
      <c r="M32" s="116"/>
      <c r="N32" s="116"/>
      <c r="O32" s="116"/>
      <c r="P32" s="71"/>
      <c r="Q32" s="77" t="s">
        <v>21</v>
      </c>
      <c r="R32" s="114"/>
      <c r="S32" s="78" t="s">
        <v>96</v>
      </c>
      <c r="T32" s="78"/>
      <c r="U32" s="75"/>
      <c r="V32" s="79" t="s">
        <v>21</v>
      </c>
    </row>
    <row r="33" spans="1:22" x14ac:dyDescent="0.2">
      <c r="A33" s="112"/>
      <c r="B33" s="16" t="s">
        <v>97</v>
      </c>
      <c r="C33" s="16"/>
      <c r="D33" s="75"/>
      <c r="E33" s="17" t="s">
        <v>98</v>
      </c>
      <c r="F33" s="112"/>
      <c r="G33" s="117" t="s">
        <v>99</v>
      </c>
      <c r="H33" s="16"/>
      <c r="I33" s="71"/>
      <c r="J33" s="17" t="s">
        <v>73</v>
      </c>
      <c r="K33" s="114"/>
      <c r="L33" s="116" t="s">
        <v>100</v>
      </c>
      <c r="M33" s="116"/>
      <c r="N33" s="116"/>
      <c r="O33" s="116"/>
      <c r="P33" s="71"/>
      <c r="Q33" s="77" t="s">
        <v>39</v>
      </c>
      <c r="R33" s="114"/>
      <c r="S33" s="78" t="s">
        <v>100</v>
      </c>
      <c r="T33" s="78"/>
      <c r="U33" s="75"/>
      <c r="V33" s="79" t="s">
        <v>39</v>
      </c>
    </row>
    <row r="34" spans="1:22" x14ac:dyDescent="0.2">
      <c r="A34" s="112"/>
      <c r="B34" s="16" t="s">
        <v>101</v>
      </c>
      <c r="C34" s="16"/>
      <c r="D34" s="80"/>
      <c r="E34" s="17" t="s">
        <v>98</v>
      </c>
      <c r="F34" s="112"/>
      <c r="G34" s="117"/>
      <c r="H34" s="16"/>
      <c r="I34" s="71"/>
      <c r="J34" s="17" t="s">
        <v>102</v>
      </c>
      <c r="K34" s="114"/>
      <c r="L34" s="116" t="s">
        <v>103</v>
      </c>
      <c r="M34" s="116"/>
      <c r="N34" s="116"/>
      <c r="O34" s="116"/>
      <c r="P34" s="71"/>
      <c r="Q34" s="77" t="s">
        <v>21</v>
      </c>
      <c r="R34" s="114"/>
      <c r="S34" s="78" t="s">
        <v>103</v>
      </c>
      <c r="T34" s="78"/>
      <c r="U34" s="75"/>
      <c r="V34" s="79" t="s">
        <v>21</v>
      </c>
    </row>
    <row r="35" spans="1:22" x14ac:dyDescent="0.2">
      <c r="A35" s="118" t="s">
        <v>104</v>
      </c>
      <c r="B35" s="121" t="s">
        <v>105</v>
      </c>
      <c r="C35" s="81"/>
      <c r="D35" s="82" t="e">
        <f>+D31^2.63*D32*(D33/D34)^0.54/1594.2</f>
        <v>#DIV/0!</v>
      </c>
      <c r="E35" s="17" t="s">
        <v>73</v>
      </c>
      <c r="F35" s="112"/>
      <c r="G35" s="110" t="s">
        <v>97</v>
      </c>
      <c r="H35" s="16"/>
      <c r="I35" s="80"/>
      <c r="J35" s="17" t="s">
        <v>98</v>
      </c>
      <c r="K35" s="114"/>
      <c r="L35" s="116" t="s">
        <v>106</v>
      </c>
      <c r="M35" s="116"/>
      <c r="N35" s="116"/>
      <c r="O35" s="116"/>
      <c r="P35" s="71"/>
      <c r="Q35" s="77" t="s">
        <v>21</v>
      </c>
      <c r="R35" s="114"/>
      <c r="S35" s="78" t="s">
        <v>107</v>
      </c>
      <c r="T35" s="78"/>
      <c r="U35" s="75"/>
      <c r="V35" s="79" t="s">
        <v>73</v>
      </c>
    </row>
    <row r="36" spans="1:22" ht="14.45" customHeight="1" x14ac:dyDescent="0.2">
      <c r="A36" s="119"/>
      <c r="B36" s="122"/>
      <c r="C36" s="16"/>
      <c r="D36" s="83" t="e">
        <f>+D31^2.63*D32*(D34/D33)^0.54/3.552</f>
        <v>#DIV/0!</v>
      </c>
      <c r="E36" s="17" t="s">
        <v>108</v>
      </c>
      <c r="F36" s="123" t="s">
        <v>104</v>
      </c>
      <c r="G36" s="84" t="s">
        <v>109</v>
      </c>
      <c r="H36" s="85"/>
      <c r="I36" s="86" t="e">
        <f>+(I33*1594.2/(I31^2.63*I32))^(1/0.54)*100</f>
        <v>#DIV/0!</v>
      </c>
      <c r="J36" s="87" t="s">
        <v>110</v>
      </c>
      <c r="K36" s="114"/>
      <c r="L36" s="116" t="s">
        <v>111</v>
      </c>
      <c r="M36" s="116"/>
      <c r="N36" s="116"/>
      <c r="O36" s="116"/>
      <c r="P36" s="71"/>
      <c r="Q36" s="77" t="s">
        <v>39</v>
      </c>
      <c r="R36" s="114"/>
      <c r="S36" s="78" t="s">
        <v>111</v>
      </c>
      <c r="T36" s="78"/>
      <c r="U36" s="80"/>
      <c r="V36" s="79" t="s">
        <v>39</v>
      </c>
    </row>
    <row r="37" spans="1:22" ht="28.5" x14ac:dyDescent="0.2">
      <c r="A37" s="120"/>
      <c r="B37" s="88" t="s">
        <v>112</v>
      </c>
      <c r="C37" s="53"/>
      <c r="D37" s="89" t="e">
        <f>+(D35/(0.7854*(D31/12)^2))^2/64.4</f>
        <v>#DIV/0!</v>
      </c>
      <c r="E37" s="90" t="s">
        <v>98</v>
      </c>
      <c r="F37" s="119"/>
      <c r="G37" s="91" t="s">
        <v>113</v>
      </c>
      <c r="H37" s="16"/>
      <c r="I37" s="92" t="e">
        <f>+(I34*3.551/(I31^2.63*I32))^(1/0.54)*100</f>
        <v>#DIV/0!</v>
      </c>
      <c r="J37" s="17" t="s">
        <v>110</v>
      </c>
      <c r="K37" s="124" t="s">
        <v>114</v>
      </c>
      <c r="L37" s="125"/>
      <c r="M37" s="125"/>
      <c r="N37" s="125"/>
      <c r="O37" s="126"/>
      <c r="P37" s="93" t="e">
        <f>+P35/((P31^2.63*(P35/P32)^0.54+P33^2.63*(P35/P34)^0.54)/P36^2.63)^1.852</f>
        <v>#DIV/0!</v>
      </c>
      <c r="Q37" s="94" t="s">
        <v>21</v>
      </c>
      <c r="R37" s="95" t="s">
        <v>114</v>
      </c>
      <c r="S37" s="96"/>
      <c r="T37" s="96"/>
      <c r="U37" s="93" t="e">
        <f>+(U32*(U35/U31^2.63)^1.852+U34*(U35/U33^2.63)^1.852)/(U35/U36^2.63)^1.852</f>
        <v>#DIV/0!</v>
      </c>
      <c r="V37" s="97" t="s">
        <v>21</v>
      </c>
    </row>
    <row r="38" spans="1:22" x14ac:dyDescent="0.2">
      <c r="F38" s="119"/>
      <c r="G38" s="98" t="s">
        <v>101</v>
      </c>
      <c r="H38" s="99"/>
      <c r="I38" s="100" t="e">
        <f>+IF(I36&lt;0.001,I37*I35/100,I36*I35/100)</f>
        <v>#DIV/0!</v>
      </c>
      <c r="J38" s="17" t="s">
        <v>98</v>
      </c>
      <c r="P38" s="16"/>
      <c r="Q38" s="29"/>
      <c r="U38" s="16"/>
      <c r="V38" s="16"/>
    </row>
    <row r="39" spans="1:22" ht="16.5" x14ac:dyDescent="0.2">
      <c r="F39" s="120"/>
      <c r="G39" s="88" t="s">
        <v>112</v>
      </c>
      <c r="H39" s="101"/>
      <c r="I39" s="102" t="e">
        <f>+(I33/(0.7854*(I31/12)^2))^2/64.4</f>
        <v>#DIV/0!</v>
      </c>
      <c r="J39" s="90" t="s">
        <v>98</v>
      </c>
      <c r="P39" s="16"/>
      <c r="Q39" s="16"/>
      <c r="R39" s="16"/>
      <c r="S39" s="16"/>
      <c r="T39" s="16"/>
      <c r="U39" s="16"/>
      <c r="V39" s="16"/>
    </row>
    <row r="40" spans="1:22" ht="16.5" customHeight="1" x14ac:dyDescent="0.2">
      <c r="F40" s="103"/>
      <c r="G40" s="16"/>
      <c r="H40" s="45"/>
      <c r="I40" s="104"/>
      <c r="J40" s="16"/>
      <c r="P40" s="16"/>
      <c r="Q40" s="16"/>
      <c r="R40" s="16"/>
      <c r="S40" s="16"/>
      <c r="T40" s="16"/>
      <c r="U40" s="16"/>
      <c r="V40" s="16"/>
    </row>
  </sheetData>
  <mergeCells count="24">
    <mergeCell ref="A31:A34"/>
    <mergeCell ref="F31:F35"/>
    <mergeCell ref="K31:K36"/>
    <mergeCell ref="L31:O31"/>
    <mergeCell ref="R31:R36"/>
    <mergeCell ref="L32:O32"/>
    <mergeCell ref="G33:G34"/>
    <mergeCell ref="L33:O33"/>
    <mergeCell ref="L34:O34"/>
    <mergeCell ref="A35:A37"/>
    <mergeCell ref="B35:B36"/>
    <mergeCell ref="L35:O35"/>
    <mergeCell ref="F36:F39"/>
    <mergeCell ref="L36:O36"/>
    <mergeCell ref="K37:O37"/>
    <mergeCell ref="U17:U18"/>
    <mergeCell ref="V17:V18"/>
    <mergeCell ref="W17:W18"/>
    <mergeCell ref="V10:W10"/>
    <mergeCell ref="V5:W5"/>
    <mergeCell ref="V6:W6"/>
    <mergeCell ref="V7:W7"/>
    <mergeCell ref="V8:W8"/>
    <mergeCell ref="V9:W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5c5b0b3-4f69-49a2-8ab6-30893f5ebf0e" xsi:nil="true"/>
    <lcf76f155ced4ddcb4097134ff3c332f xmlns="0aadf77a-5fd9-4339-9292-1387dd48b82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08E161508CB8947840E61BBB0A79A9A" ma:contentTypeVersion="15" ma:contentTypeDescription="Create a new document." ma:contentTypeScope="" ma:versionID="075f47255eba0f06f32aaf6dbba7d7fe">
  <xsd:schema xmlns:xsd="http://www.w3.org/2001/XMLSchema" xmlns:xs="http://www.w3.org/2001/XMLSchema" xmlns:p="http://schemas.microsoft.com/office/2006/metadata/properties" xmlns:ns2="0aadf77a-5fd9-4339-9292-1387dd48b82d" xmlns:ns3="75c5b0b3-4f69-49a2-8ab6-30893f5ebf0e" targetNamespace="http://schemas.microsoft.com/office/2006/metadata/properties" ma:root="true" ma:fieldsID="3621b66b7be5d82c83b79992f140191f" ns2:_="" ns3:_="">
    <xsd:import namespace="0aadf77a-5fd9-4339-9292-1387dd48b82d"/>
    <xsd:import namespace="75c5b0b3-4f69-49a2-8ab6-30893f5ebf0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adf77a-5fd9-4339-9292-1387dd48b8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5ca54012-006d-4c3c-97e8-5079393cc3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5b0b3-4f69-49a2-8ab6-30893f5ebf0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1a46b552-52dc-44fc-8ebd-fdba5a4d3f00}" ma:internalName="TaxCatchAll" ma:showField="CatchAllData" ma:web="75c5b0b3-4f69-49a2-8ab6-30893f5ebf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946C82-3BEF-4FDA-B973-A2E85C11518C}">
  <ds:schemaRefs>
    <ds:schemaRef ds:uri="75c5b0b3-4f69-49a2-8ab6-30893f5ebf0e"/>
    <ds:schemaRef ds:uri="http://schemas.microsoft.com/office/2006/documentManagement/types"/>
    <ds:schemaRef ds:uri="http://www.w3.org/XML/1998/namespace"/>
    <ds:schemaRef ds:uri="http://purl.org/dc/dcmitype/"/>
    <ds:schemaRef ds:uri="http://purl.org/dc/elements/1.1/"/>
    <ds:schemaRef ds:uri="http://schemas.microsoft.com/office/2006/metadata/properties"/>
    <ds:schemaRef ds:uri="0aadf77a-5fd9-4339-9292-1387dd48b82d"/>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8C51BB8-9360-485F-854A-D7588455BCBF}">
  <ds:schemaRefs>
    <ds:schemaRef ds:uri="http://schemas.microsoft.com/sharepoint/v3/contenttype/forms"/>
  </ds:schemaRefs>
</ds:datastoreItem>
</file>

<file path=customXml/itemProps3.xml><?xml version="1.0" encoding="utf-8"?>
<ds:datastoreItem xmlns:ds="http://schemas.openxmlformats.org/officeDocument/2006/customXml" ds:itemID="{E300B458-7A97-4CAC-9608-5E4D067D54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adf77a-5fd9-4339-9292-1387dd48b82d"/>
    <ds:schemaRef ds:uri="75c5b0b3-4f69-49a2-8ab6-30893f5ebf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Design Steps</vt:lpstr>
      <vt:lpstr>Workbook</vt:lpstr>
      <vt:lpstr>Pump Head Loss Example 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cmoskos</dc:creator>
  <cp:keywords/>
  <dc:description/>
  <cp:lastModifiedBy>Downey, Alisen</cp:lastModifiedBy>
  <cp:revision/>
  <dcterms:created xsi:type="dcterms:W3CDTF">2021-03-31T18:20:46Z</dcterms:created>
  <dcterms:modified xsi:type="dcterms:W3CDTF">2024-07-03T14:07:11Z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0x010100908E161508CB8947840E61BBB0A79A9A</vt:lpwstr>
  </property>
  <property fmtid="{D5CDD505-2E9C-101B-9397-08002B2CF9AE}" pid="3" name="MediaServiceImageTags">
    <vt:lpwstr/>
  </property>
</Properties>
</file>